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vaniercollegeqc-my.sharepoint.com/personal/loudyih_vaniercollege_qc_ca/Documents/Desktop/"/>
    </mc:Choice>
  </mc:AlternateContent>
  <xr:revisionPtr revIDLastSave="4" documentId="8_{FAD7D348-0F96-4CEF-8E1D-AD20E1FEC178}" xr6:coauthVersionLast="36" xr6:coauthVersionMax="36" xr10:uidLastSave="{96469597-76BC-4405-A0C5-08F7FEF70A24}"/>
  <bookViews>
    <workbookView xWindow="0" yWindow="0" windowWidth="20568" windowHeight="8736" xr2:uid="{E4663326-C1E6-408E-9585-CDF10CB3A417}"/>
  </bookViews>
  <sheets>
    <sheet name="Rétro" sheetId="2" r:id="rId1"/>
    <sheet name="Support" sheetId="1" r:id="rId2"/>
    <sheet name="Salaire 10-22" sheetId="3" r:id="rId3"/>
  </sheets>
  <definedNames>
    <definedName name="Échelon">Rétro!$F$15</definedName>
    <definedName name="Écheloncdc">Rétro!$G$50</definedName>
    <definedName name="Retrocdc">'Salaire 10-22'!$Y$4:$AK$24</definedName>
    <definedName name="Tableaucdc">Tableau68[#All]</definedName>
    <definedName name="Tauxchargédecour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2" l="1"/>
  <c r="J54" i="2"/>
  <c r="G55" i="2"/>
  <c r="G54" i="2"/>
  <c r="G53" i="2"/>
  <c r="G20" i="2"/>
  <c r="G21" i="2"/>
  <c r="G19" i="2"/>
  <c r="F21" i="2"/>
  <c r="F20" i="2"/>
  <c r="F19" i="2"/>
  <c r="F18" i="2"/>
  <c r="F27" i="2" l="1"/>
  <c r="F28" i="2"/>
  <c r="I53" i="2"/>
  <c r="I54" i="2"/>
  <c r="I55" i="2"/>
  <c r="G46" i="2"/>
  <c r="G48" i="2" s="1"/>
  <c r="Q9" i="3"/>
  <c r="R9" i="3" s="1"/>
  <c r="S9" i="3" s="1"/>
  <c r="T9" i="3" s="1"/>
  <c r="U9" i="3" s="1"/>
  <c r="Q10" i="3"/>
  <c r="R10" i="3" s="1"/>
  <c r="S10" i="3" s="1"/>
  <c r="T10" i="3" s="1"/>
  <c r="U10" i="3" s="1"/>
  <c r="Q11" i="3"/>
  <c r="R11" i="3" s="1"/>
  <c r="S11" i="3" s="1"/>
  <c r="T11" i="3" s="1"/>
  <c r="U11" i="3" s="1"/>
  <c r="Q12" i="3"/>
  <c r="R12" i="3" s="1"/>
  <c r="S12" i="3" s="1"/>
  <c r="T12" i="3" s="1"/>
  <c r="U12" i="3" s="1"/>
  <c r="Q13" i="3"/>
  <c r="Q14" i="3"/>
  <c r="R14" i="3" s="1"/>
  <c r="S14" i="3" s="1"/>
  <c r="T14" i="3" s="1"/>
  <c r="U14" i="3" s="1"/>
  <c r="Q15" i="3"/>
  <c r="R15" i="3" s="1"/>
  <c r="S15" i="3" s="1"/>
  <c r="T15" i="3" s="1"/>
  <c r="U15" i="3" s="1"/>
  <c r="Q16" i="3"/>
  <c r="R16" i="3" s="1"/>
  <c r="S16" i="3" s="1"/>
  <c r="T16" i="3" s="1"/>
  <c r="U16" i="3" s="1"/>
  <c r="Q17" i="3"/>
  <c r="R17" i="3" s="1"/>
  <c r="S17" i="3" s="1"/>
  <c r="T17" i="3" s="1"/>
  <c r="U17" i="3" s="1"/>
  <c r="Q18" i="3"/>
  <c r="R18" i="3" s="1"/>
  <c r="S18" i="3" s="1"/>
  <c r="T18" i="3" s="1"/>
  <c r="U18" i="3" s="1"/>
  <c r="Q19" i="3"/>
  <c r="R19" i="3" s="1"/>
  <c r="S19" i="3" s="1"/>
  <c r="T19" i="3" s="1"/>
  <c r="U19" i="3" s="1"/>
  <c r="Q20" i="3"/>
  <c r="R20" i="3" s="1"/>
  <c r="S20" i="3" s="1"/>
  <c r="T20" i="3" s="1"/>
  <c r="U20" i="3" s="1"/>
  <c r="Q21" i="3"/>
  <c r="R21" i="3" s="1"/>
  <c r="S21" i="3" s="1"/>
  <c r="T21" i="3" s="1"/>
  <c r="U21" i="3" s="1"/>
  <c r="Q22" i="3"/>
  <c r="R22" i="3" s="1"/>
  <c r="S22" i="3" s="1"/>
  <c r="T22" i="3" s="1"/>
  <c r="U22" i="3" s="1"/>
  <c r="Q23" i="3"/>
  <c r="R23" i="3" s="1"/>
  <c r="S23" i="3" s="1"/>
  <c r="T23" i="3" s="1"/>
  <c r="U23" i="3" s="1"/>
  <c r="Q24" i="3"/>
  <c r="R24" i="3" s="1"/>
  <c r="S24" i="3" s="1"/>
  <c r="T24" i="3" s="1"/>
  <c r="U24" i="3" s="1"/>
  <c r="Q25" i="3"/>
  <c r="R25" i="3" s="1"/>
  <c r="S25" i="3" s="1"/>
  <c r="T25" i="3" s="1"/>
  <c r="U25" i="3" s="1"/>
  <c r="Q26" i="3"/>
  <c r="R26" i="3" s="1"/>
  <c r="S26" i="3" s="1"/>
  <c r="T26" i="3" s="1"/>
  <c r="U26" i="3" s="1"/>
  <c r="Q8" i="3"/>
  <c r="R8" i="3" s="1"/>
  <c r="S8" i="3" s="1"/>
  <c r="T8" i="3" s="1"/>
  <c r="U8" i="3" s="1"/>
  <c r="R13" i="3"/>
  <c r="S13" i="3" s="1"/>
  <c r="T13" i="3" s="1"/>
  <c r="U13" i="3" s="1"/>
  <c r="Q7" i="3"/>
  <c r="R7" i="3" s="1"/>
  <c r="S7" i="3" s="1"/>
  <c r="T7" i="3" s="1"/>
  <c r="U7" i="3" s="1"/>
  <c r="I25" i="1"/>
  <c r="J25" i="1" s="1"/>
  <c r="K25" i="1" s="1"/>
  <c r="L25" i="1" s="1"/>
  <c r="I17" i="1"/>
  <c r="J17" i="1" s="1"/>
  <c r="K17" i="1" s="1"/>
  <c r="L17" i="1" s="1"/>
  <c r="H26" i="1"/>
  <c r="I26" i="1" s="1"/>
  <c r="J26" i="1" s="1"/>
  <c r="K26" i="1" s="1"/>
  <c r="L26" i="1" s="1"/>
  <c r="H25" i="1"/>
  <c r="H24" i="1"/>
  <c r="I24" i="1" s="1"/>
  <c r="J24" i="1" s="1"/>
  <c r="K24" i="1" s="1"/>
  <c r="L24" i="1" s="1"/>
  <c r="H23" i="1"/>
  <c r="I23" i="1" s="1"/>
  <c r="H22" i="1"/>
  <c r="I22" i="1" s="1"/>
  <c r="J22" i="1" s="1"/>
  <c r="K22" i="1" s="1"/>
  <c r="L22" i="1" s="1"/>
  <c r="H21" i="1"/>
  <c r="H20" i="1"/>
  <c r="I20" i="1" s="1"/>
  <c r="J20" i="1" s="1"/>
  <c r="K20" i="1" s="1"/>
  <c r="L20" i="1" s="1"/>
  <c r="H19" i="1"/>
  <c r="I19" i="1" s="1"/>
  <c r="J19" i="1" s="1"/>
  <c r="K19" i="1" s="1"/>
  <c r="L19" i="1" s="1"/>
  <c r="H18" i="1"/>
  <c r="I18" i="1" s="1"/>
  <c r="J18" i="1" s="1"/>
  <c r="K18" i="1" s="1"/>
  <c r="L18" i="1" s="1"/>
  <c r="H17" i="1"/>
  <c r="H16" i="1"/>
  <c r="I16" i="1" s="1"/>
  <c r="J16" i="1" s="1"/>
  <c r="K16" i="1" s="1"/>
  <c r="L16" i="1" s="1"/>
  <c r="H15" i="1"/>
  <c r="I15" i="1" s="1"/>
  <c r="J15" i="1" s="1"/>
  <c r="K15" i="1" s="1"/>
  <c r="L15" i="1" s="1"/>
  <c r="H14" i="1"/>
  <c r="I14" i="1" s="1"/>
  <c r="J14" i="1" s="1"/>
  <c r="K14" i="1" s="1"/>
  <c r="L14" i="1" s="1"/>
  <c r="H13" i="1"/>
  <c r="I13" i="1" s="1"/>
  <c r="J13" i="1" s="1"/>
  <c r="K13" i="1" s="1"/>
  <c r="L13" i="1" s="1"/>
  <c r="H12" i="1"/>
  <c r="I12" i="1" s="1"/>
  <c r="J12" i="1" s="1"/>
  <c r="K12" i="1" s="1"/>
  <c r="L12" i="1" s="1"/>
  <c r="H11" i="1"/>
  <c r="I11" i="1" s="1"/>
  <c r="J11" i="1" s="1"/>
  <c r="K11" i="1" s="1"/>
  <c r="L11" i="1" s="1"/>
  <c r="H10" i="1"/>
  <c r="I10" i="1" s="1"/>
  <c r="J10" i="1" s="1"/>
  <c r="K10" i="1" s="1"/>
  <c r="L10" i="1" s="1"/>
  <c r="H9" i="1"/>
  <c r="I9" i="1" s="1"/>
  <c r="J9" i="1" s="1"/>
  <c r="K9" i="1" s="1"/>
  <c r="L9" i="1" s="1"/>
  <c r="H8" i="1"/>
  <c r="I8" i="1" s="1"/>
  <c r="J8" i="1" s="1"/>
  <c r="K8" i="1" s="1"/>
  <c r="L8" i="1" s="1"/>
  <c r="H7" i="1"/>
  <c r="I7" i="1" s="1"/>
  <c r="J7" i="1" s="1"/>
  <c r="K7" i="1" s="1"/>
  <c r="L7" i="1" s="1"/>
  <c r="F24" i="2" l="1"/>
  <c r="G57" i="2"/>
  <c r="J23" i="1"/>
  <c r="K23" i="1" s="1"/>
  <c r="L23" i="1" s="1"/>
  <c r="F26" i="2"/>
  <c r="I21" i="1"/>
  <c r="J21" i="1" s="1"/>
  <c r="K21" i="1" s="1"/>
  <c r="L21" i="1" s="1"/>
  <c r="F31" i="2"/>
  <c r="F25" i="2" l="1"/>
  <c r="F32" i="2" s="1"/>
  <c r="F11" i="2"/>
  <c r="F13" i="2" l="1"/>
  <c r="F29" i="2" s="1"/>
  <c r="F33" i="2" s="1"/>
  <c r="F34" i="2" s="1"/>
  <c r="L13" i="2" l="1"/>
</calcChain>
</file>

<file path=xl/sharedStrings.xml><?xml version="1.0" encoding="utf-8"?>
<sst xmlns="http://schemas.openxmlformats.org/spreadsheetml/2006/main" count="227" uniqueCount="85">
  <si>
    <t>Échelon</t>
  </si>
  <si>
    <t>02-avr-19</t>
  </si>
  <si>
    <t>01-avr-20</t>
  </si>
  <si>
    <t>01-avr-21</t>
  </si>
  <si>
    <t>01-avr-22</t>
  </si>
  <si>
    <t>Salaires</t>
  </si>
  <si>
    <t>Salaire</t>
  </si>
  <si>
    <t>Date de la rétro :</t>
  </si>
  <si>
    <t>Date</t>
  </si>
  <si>
    <t>Échelon :</t>
  </si>
  <si>
    <t>Daniel Légaré</t>
  </si>
  <si>
    <t>Rétro  :</t>
  </si>
  <si>
    <t>Signature de la convention :</t>
  </si>
  <si>
    <t>Versement de la rétro au plus tard le  :</t>
  </si>
  <si>
    <t>Ou la paye du :</t>
  </si>
  <si>
    <t xml:space="preserve">Certains cégeps paye à la semaine paire </t>
  </si>
  <si>
    <t>Salaire au:</t>
  </si>
  <si>
    <t>Dates :</t>
  </si>
  <si>
    <t>2021-07-01​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</si>
  <si>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</si>
  <si>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</si>
  <si>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</si>
  <si>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</si>
  <si>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</si>
  <si>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</si>
  <si>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</si>
  <si>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</si>
  <si>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</si>
  <si>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</si>
  <si>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</si>
  <si>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</si>
  <si>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</si>
  <si>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Échelon​</t>
  </si>
  <si>
    <t>—</t>
  </si>
  <si>
    <t>1</t>
  </si>
  <si>
    <t>16 - 1</t>
  </si>
  <si>
    <t>16 - 2</t>
  </si>
  <si>
    <t>​</t>
  </si>
  <si>
    <t>16 - 3</t>
  </si>
  <si>
    <t>16 - 4</t>
  </si>
  <si>
    <t>16 - 5</t>
  </si>
  <si>
    <t>16 - 6</t>
  </si>
  <si>
    <t>17, 18 - 1</t>
  </si>
  <si>
    <t>17, 18 - 2</t>
  </si>
  <si>
    <t> ​</t>
  </si>
  <si>
    <t>17, 18 - 3</t>
  </si>
  <si>
    <t>17, 18 - 4</t>
  </si>
  <si>
    <t>17, 18 - 5</t>
  </si>
  <si>
    <t>17, 18 - 6</t>
  </si>
  <si>
    <t>19 et plus - 1</t>
  </si>
  <si>
    <t>19 et plus - 2</t>
  </si>
  <si>
    <t>19 et plus - 3</t>
  </si>
  <si>
    <t>19 et plus - 4</t>
  </si>
  <si>
    <t>19 et plus - 5</t>
  </si>
  <si>
    <t>19 et plus - 6</t>
  </si>
  <si>
    <t>Taux chargé de cours au :</t>
  </si>
  <si>
    <t>Indiquer l'échelon correspondant</t>
  </si>
  <si>
    <t>Versé</t>
  </si>
  <si>
    <t>01-avr-23</t>
  </si>
  <si>
    <t>01-avr-24</t>
  </si>
  <si>
    <t>01-avr-25</t>
  </si>
  <si>
    <t>01-avr-26</t>
  </si>
  <si>
    <t>01-avr-27</t>
  </si>
  <si>
    <t>15</t>
  </si>
  <si>
    <t>16</t>
  </si>
  <si>
    <t>17</t>
  </si>
  <si>
    <t>18</t>
  </si>
  <si>
    <t>19</t>
  </si>
  <si>
    <t>Rétro au 31 mars 2024 :</t>
  </si>
  <si>
    <t>Rétro après le 1er avril 2024 :</t>
  </si>
  <si>
    <t>Rétro charges de cours</t>
  </si>
  <si>
    <t>Rétro après le 1er juillet 2024</t>
  </si>
  <si>
    <r>
      <t>Jours ouvrables du 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avril 2024 au 1er juillet 2024 : </t>
    </r>
  </si>
  <si>
    <t>Jours ouvrables après le 1er juillet 2024</t>
  </si>
  <si>
    <t xml:space="preserve">Rétro par jour ouvrable à partir du 1er juillet 2024: </t>
  </si>
  <si>
    <t xml:space="preserve">Taux </t>
  </si>
  <si>
    <t>Heures</t>
  </si>
  <si>
    <t>01-avr-19</t>
  </si>
  <si>
    <t>30-mars-23</t>
  </si>
  <si>
    <t>01-juil-22</t>
  </si>
  <si>
    <t>01-juil-21</t>
  </si>
  <si>
    <r>
      <t>Rétro par jour ouvrable à partir du 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avril 2023 :</t>
    </r>
  </si>
  <si>
    <r>
      <t>Rétro  à partir du 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avril 2023 :</t>
    </r>
  </si>
  <si>
    <t>Rétro par jour ouvrables à partir du 1er avril 2024</t>
  </si>
  <si>
    <t>Jours ouvrables du 1er avril 2023 au 31 mars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</si>
</sst>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#,##0.00\ &quot;$&quot;_);\(#,##0.00\ &quot;$&quot;\)"/>
    <numFmt numFmtId="165" formatCode="_ * #,##0.00_)\ &quot;$&quot;_ ;_ * \(#,##0.00\)\ &quot;$&quot;_ ;_ * &quot;-&quot;??_)\ &quot;$&quot;_ ;_ @_ "/>
    <numFmt numFmtId="166" formatCode="#,##0\ &quot;$&quot;"/>
    <numFmt numFmtId="167" formatCode="0&quot; j&quot;"/>
    <numFmt numFmtId="168" formatCode=";;;"/>
    <numFmt numFmtId="169" formatCode="dddd\ dd/mmm/yy"/>
    <numFmt numFmtId="170" formatCode="0&quot; jours max&quot;"/>
    <numFmt numFmtId="171" formatCode="#,##0.000_);\(#,##0.0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double">
        <color indexed="64"/>
      </left>
      <right style="thick">
        <color auto="1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double">
        <color indexed="64"/>
      </top>
      <bottom style="thick">
        <color auto="1"/>
      </bottom>
      <diagonal/>
    </border>
    <border>
      <left style="double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auto="1"/>
      </left>
      <right style="thin">
        <color auto="1"/>
      </right>
      <top style="double">
        <color rgb="FFFF0000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/>
      <right style="thin">
        <color auto="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n">
        <color auto="1"/>
      </left>
      <right style="thin">
        <color auto="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n">
        <color auto="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 style="thin">
        <color auto="1"/>
      </right>
      <top style="thick">
        <color theme="9" tint="-0.24994659260841701"/>
      </top>
      <bottom style="thick">
        <color theme="9" tint="-0.24994659260841701"/>
      </bottom>
      <diagonal/>
    </border>
    <border>
      <left/>
      <right style="thin">
        <color auto="1"/>
      </right>
      <top/>
      <bottom style="double">
        <color rgb="FFFF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9" tint="-0.24994659260841701"/>
      </top>
      <bottom/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auto="1"/>
      </left>
      <right/>
      <top style="double">
        <color rgb="FFFF0000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ck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ck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double">
        <color indexed="64"/>
      </left>
      <right style="thick">
        <color auto="1"/>
      </right>
      <top/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166" fontId="0" fillId="3" borderId="1" xfId="0" applyNumberFormat="1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9" xfId="0" applyNumberFormat="1" applyFill="1" applyBorder="1" applyAlignment="1">
      <alignment horizontal="center"/>
    </xf>
    <xf numFmtId="166" fontId="0" fillId="0" borderId="10" xfId="0" applyNumberFormat="1" applyFill="1" applyBorder="1" applyAlignment="1">
      <alignment horizontal="center"/>
    </xf>
    <xf numFmtId="166" fontId="0" fillId="3" borderId="15" xfId="0" applyNumberFormat="1" applyFill="1" applyBorder="1" applyAlignment="1">
      <alignment horizontal="center"/>
    </xf>
    <xf numFmtId="166" fontId="0" fillId="0" borderId="15" xfId="0" applyNumberFormat="1" applyFill="1" applyBorder="1" applyAlignment="1">
      <alignment horizontal="center"/>
    </xf>
    <xf numFmtId="166" fontId="0" fillId="0" borderId="16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4" borderId="19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5" fontId="0" fillId="4" borderId="3" xfId="0" applyNumberFormat="1" applyFill="1" applyBorder="1"/>
    <xf numFmtId="15" fontId="0" fillId="4" borderId="4" xfId="0" applyNumberFormat="1" applyFill="1" applyBorder="1"/>
    <xf numFmtId="165" fontId="0" fillId="5" borderId="21" xfId="0" applyNumberFormat="1" applyFill="1" applyBorder="1"/>
    <xf numFmtId="0" fontId="0" fillId="4" borderId="23" xfId="0" applyFill="1" applyBorder="1"/>
    <xf numFmtId="0" fontId="0" fillId="4" borderId="24" xfId="0" applyFill="1" applyBorder="1" applyAlignment="1">
      <alignment horizontal="right"/>
    </xf>
    <xf numFmtId="165" fontId="0" fillId="5" borderId="25" xfId="0" applyNumberFormat="1" applyFill="1" applyBorder="1" applyAlignment="1">
      <alignment horizontal="center"/>
    </xf>
    <xf numFmtId="165" fontId="0" fillId="5" borderId="28" xfId="0" applyNumberFormat="1" applyFill="1" applyBorder="1"/>
    <xf numFmtId="0" fontId="0" fillId="4" borderId="29" xfId="0" applyFill="1" applyBorder="1"/>
    <xf numFmtId="0" fontId="0" fillId="4" borderId="30" xfId="0" applyFill="1" applyBorder="1" applyAlignment="1">
      <alignment horizontal="right"/>
    </xf>
    <xf numFmtId="15" fontId="0" fillId="3" borderId="2" xfId="0" applyNumberFormat="1" applyFill="1" applyBorder="1" applyAlignment="1">
      <alignment horizontal="center"/>
    </xf>
    <xf numFmtId="168" fontId="0" fillId="0" borderId="0" xfId="0" applyNumberFormat="1"/>
    <xf numFmtId="0" fontId="0" fillId="6" borderId="32" xfId="0" applyFill="1" applyBorder="1"/>
    <xf numFmtId="0" fontId="0" fillId="6" borderId="0" xfId="0" applyFill="1" applyBorder="1" applyAlignment="1">
      <alignment horizontal="right"/>
    </xf>
    <xf numFmtId="0" fontId="0" fillId="6" borderId="0" xfId="0" applyFill="1" applyBorder="1"/>
    <xf numFmtId="0" fontId="0" fillId="6" borderId="31" xfId="0" applyFill="1" applyBorder="1"/>
    <xf numFmtId="0" fontId="0" fillId="6" borderId="34" xfId="0" applyFill="1" applyBorder="1"/>
    <xf numFmtId="0" fontId="0" fillId="6" borderId="35" xfId="0" applyFill="1" applyBorder="1"/>
    <xf numFmtId="0" fontId="0" fillId="6" borderId="33" xfId="0" applyFill="1" applyBorder="1"/>
    <xf numFmtId="0" fontId="0" fillId="6" borderId="38" xfId="0" applyFill="1" applyBorder="1"/>
    <xf numFmtId="0" fontId="0" fillId="6" borderId="17" xfId="0" applyFill="1" applyBorder="1"/>
    <xf numFmtId="0" fontId="1" fillId="6" borderId="18" xfId="0" applyFont="1" applyFill="1" applyBorder="1" applyAlignment="1">
      <alignment horizontal="right"/>
    </xf>
    <xf numFmtId="0" fontId="0" fillId="6" borderId="36" xfId="0" applyFill="1" applyBorder="1"/>
    <xf numFmtId="0" fontId="0" fillId="6" borderId="37" xfId="0" applyFill="1" applyBorder="1"/>
    <xf numFmtId="165" fontId="0" fillId="5" borderId="20" xfId="0" applyNumberFormat="1" applyFill="1" applyBorder="1"/>
    <xf numFmtId="167" fontId="0" fillId="5" borderId="22" xfId="0" applyNumberFormat="1" applyFill="1" applyBorder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right"/>
    </xf>
    <xf numFmtId="0" fontId="0" fillId="7" borderId="11" xfId="0" applyFill="1" applyBorder="1" applyAlignment="1">
      <alignment horizontal="center"/>
    </xf>
    <xf numFmtId="15" fontId="0" fillId="7" borderId="12" xfId="0" applyNumberFormat="1" applyFill="1" applyBorder="1" applyAlignment="1">
      <alignment horizontal="center"/>
    </xf>
    <xf numFmtId="15" fontId="0" fillId="7" borderId="13" xfId="0" applyNumberForma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166" fontId="0" fillId="3" borderId="39" xfId="0" applyNumberFormat="1" applyFill="1" applyBorder="1" applyAlignment="1">
      <alignment horizontal="center"/>
    </xf>
    <xf numFmtId="15" fontId="0" fillId="0" borderId="0" xfId="0" applyNumberFormat="1"/>
    <xf numFmtId="0" fontId="1" fillId="0" borderId="0" xfId="0" applyFont="1"/>
    <xf numFmtId="0" fontId="0" fillId="0" borderId="41" xfId="0" applyBorder="1" applyAlignment="1">
      <alignment horizontal="right"/>
    </xf>
    <xf numFmtId="14" fontId="0" fillId="2" borderId="42" xfId="0" applyNumberFormat="1" applyFill="1" applyBorder="1" applyAlignment="1">
      <alignment horizontal="center"/>
    </xf>
    <xf numFmtId="14" fontId="0" fillId="2" borderId="43" xfId="0" applyNumberForma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166" fontId="0" fillId="3" borderId="49" xfId="0" applyNumberFormat="1" applyFill="1" applyBorder="1" applyAlignment="1">
      <alignment horizontal="center"/>
    </xf>
    <xf numFmtId="166" fontId="0" fillId="8" borderId="50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164" fontId="6" fillId="3" borderId="52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166" fontId="0" fillId="3" borderId="53" xfId="0" applyNumberFormat="1" applyFill="1" applyBorder="1" applyAlignment="1">
      <alignment horizontal="center"/>
    </xf>
    <xf numFmtId="166" fontId="0" fillId="8" borderId="10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164" fontId="6" fillId="3" borderId="55" xfId="0" applyNumberFormat="1" applyFont="1" applyFill="1" applyBorder="1" applyAlignment="1">
      <alignment horizontal="center" vertical="center" wrapText="1"/>
    </xf>
    <xf numFmtId="164" fontId="6" fillId="3" borderId="15" xfId="0" applyNumberFormat="1" applyFont="1" applyFill="1" applyBorder="1" applyAlignment="1">
      <alignment horizontal="center" vertical="center" wrapText="1"/>
    </xf>
    <xf numFmtId="164" fontId="6" fillId="3" borderId="16" xfId="0" applyNumberFormat="1" applyFont="1" applyFill="1" applyBorder="1" applyAlignment="1">
      <alignment horizontal="center" vertical="center" wrapText="1"/>
    </xf>
    <xf numFmtId="166" fontId="0" fillId="3" borderId="56" xfId="0" applyNumberFormat="1" applyFill="1" applyBorder="1" applyAlignment="1">
      <alignment horizontal="center"/>
    </xf>
    <xf numFmtId="171" fontId="0" fillId="0" borderId="0" xfId="0" applyNumberFormat="1"/>
    <xf numFmtId="165" fontId="1" fillId="8" borderId="27" xfId="0" applyNumberFormat="1" applyFont="1" applyFill="1" applyBorder="1"/>
    <xf numFmtId="0" fontId="0" fillId="9" borderId="2" xfId="0" applyFill="1" applyBorder="1" applyAlignment="1">
      <alignment horizontal="center"/>
    </xf>
    <xf numFmtId="170" fontId="0" fillId="3" borderId="2" xfId="0" applyNumberFormat="1" applyFill="1" applyBorder="1" applyAlignment="1">
      <alignment horizontal="center"/>
    </xf>
    <xf numFmtId="169" fontId="0" fillId="5" borderId="2" xfId="0" applyNumberFormat="1" applyFill="1" applyBorder="1" applyAlignment="1">
      <alignment horizontal="center"/>
    </xf>
    <xf numFmtId="0" fontId="0" fillId="7" borderId="57" xfId="0" applyFill="1" applyBorder="1" applyAlignment="1">
      <alignment horizontal="right"/>
    </xf>
    <xf numFmtId="169" fontId="0" fillId="5" borderId="40" xfId="0" applyNumberFormat="1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0" fillId="4" borderId="60" xfId="0" applyFill="1" applyBorder="1"/>
    <xf numFmtId="0" fontId="0" fillId="4" borderId="62" xfId="0" applyFill="1" applyBorder="1"/>
    <xf numFmtId="0" fontId="0" fillId="6" borderId="0" xfId="0" applyFill="1" applyBorder="1" applyAlignment="1">
      <alignment horizontal="center"/>
    </xf>
    <xf numFmtId="165" fontId="0" fillId="5" borderId="64" xfId="0" applyNumberFormat="1" applyFill="1" applyBorder="1"/>
    <xf numFmtId="165" fontId="0" fillId="5" borderId="65" xfId="0" applyNumberFormat="1" applyFill="1" applyBorder="1"/>
    <xf numFmtId="165" fontId="0" fillId="5" borderId="59" xfId="0" applyNumberFormat="1" applyFill="1" applyBorder="1"/>
    <xf numFmtId="165" fontId="0" fillId="5" borderId="63" xfId="0" applyNumberFormat="1" applyFill="1" applyBorder="1"/>
    <xf numFmtId="0" fontId="1" fillId="10" borderId="66" xfId="0" applyFont="1" applyFill="1" applyBorder="1"/>
    <xf numFmtId="0" fontId="0" fillId="10" borderId="40" xfId="0" applyFill="1" applyBorder="1"/>
    <xf numFmtId="15" fontId="0" fillId="7" borderId="0" xfId="0" applyNumberFormat="1" applyFill="1" applyBorder="1" applyAlignment="1">
      <alignment horizontal="center"/>
    </xf>
    <xf numFmtId="15" fontId="0" fillId="7" borderId="11" xfId="0" applyNumberFormat="1" applyFill="1" applyBorder="1" applyAlignment="1">
      <alignment horizontal="center"/>
    </xf>
    <xf numFmtId="14" fontId="0" fillId="2" borderId="74" xfId="0" applyNumberFormat="1" applyFill="1" applyBorder="1" applyAlignment="1">
      <alignment horizontal="center"/>
    </xf>
    <xf numFmtId="15" fontId="4" fillId="2" borderId="1" xfId="0" applyNumberFormat="1" applyFont="1" applyFill="1" applyBorder="1" applyAlignment="1">
      <alignment horizontal="center"/>
    </xf>
    <xf numFmtId="166" fontId="0" fillId="3" borderId="50" xfId="0" applyNumberFormat="1" applyFill="1" applyBorder="1" applyAlignment="1">
      <alignment horizontal="center"/>
    </xf>
    <xf numFmtId="166" fontId="0" fillId="3" borderId="10" xfId="0" applyNumberFormat="1" applyFill="1" applyBorder="1" applyAlignment="1">
      <alignment horizontal="center"/>
    </xf>
    <xf numFmtId="166" fontId="0" fillId="3" borderId="16" xfId="0" applyNumberFormat="1" applyFill="1" applyBorder="1" applyAlignment="1">
      <alignment horizontal="center"/>
    </xf>
    <xf numFmtId="165" fontId="0" fillId="5" borderId="58" xfId="0" applyNumberFormat="1" applyFill="1" applyBorder="1"/>
    <xf numFmtId="0" fontId="0" fillId="4" borderId="78" xfId="0" applyFill="1" applyBorder="1"/>
    <xf numFmtId="0" fontId="0" fillId="6" borderId="77" xfId="0" applyFill="1" applyBorder="1"/>
    <xf numFmtId="0" fontId="0" fillId="4" borderId="79" xfId="0" applyFill="1" applyBorder="1" applyAlignment="1">
      <alignment horizontal="right"/>
    </xf>
    <xf numFmtId="0" fontId="0" fillId="6" borderId="77" xfId="0" applyFill="1" applyBorder="1" applyAlignment="1">
      <alignment horizontal="right"/>
    </xf>
    <xf numFmtId="165" fontId="0" fillId="5" borderId="80" xfId="0" applyNumberFormat="1" applyFill="1" applyBorder="1"/>
    <xf numFmtId="0" fontId="0" fillId="9" borderId="63" xfId="0" applyFill="1" applyBorder="1" applyAlignment="1">
      <alignment horizontal="center"/>
    </xf>
    <xf numFmtId="0" fontId="1" fillId="6" borderId="73" xfId="0" applyFont="1" applyFill="1" applyBorder="1" applyAlignment="1">
      <alignment horizontal="center"/>
    </xf>
    <xf numFmtId="0" fontId="0" fillId="6" borderId="69" xfId="0" applyFill="1" applyBorder="1" applyAlignment="1">
      <alignment horizontal="center"/>
    </xf>
    <xf numFmtId="0" fontId="0" fillId="9" borderId="81" xfId="0" applyFill="1" applyBorder="1" applyAlignment="1">
      <alignment horizontal="center"/>
    </xf>
    <xf numFmtId="0" fontId="0" fillId="9" borderId="82" xfId="0" applyFill="1" applyBorder="1" applyAlignment="1">
      <alignment horizontal="center"/>
    </xf>
    <xf numFmtId="15" fontId="0" fillId="4" borderId="26" xfId="0" applyNumberFormat="1" applyFill="1" applyBorder="1"/>
    <xf numFmtId="165" fontId="0" fillId="5" borderId="73" xfId="0" applyNumberFormat="1" applyFill="1" applyBorder="1"/>
    <xf numFmtId="0" fontId="0" fillId="4" borderId="4" xfId="0" applyFill="1" applyBorder="1"/>
    <xf numFmtId="0" fontId="0" fillId="4" borderId="84" xfId="0" applyFill="1" applyBorder="1"/>
    <xf numFmtId="0" fontId="0" fillId="4" borderId="61" xfId="0" applyFill="1" applyBorder="1" applyAlignment="1">
      <alignment horizontal="right"/>
    </xf>
    <xf numFmtId="167" fontId="0" fillId="5" borderId="28" xfId="0" applyNumberFormat="1" applyFill="1" applyBorder="1" applyAlignment="1">
      <alignment horizontal="right"/>
    </xf>
    <xf numFmtId="165" fontId="0" fillId="5" borderId="85" xfId="0" applyNumberFormat="1" applyFill="1" applyBorder="1"/>
    <xf numFmtId="0" fontId="0" fillId="4" borderId="67" xfId="0" applyFill="1" applyBorder="1"/>
    <xf numFmtId="0" fontId="0" fillId="4" borderId="8" xfId="0" applyFill="1" applyBorder="1"/>
    <xf numFmtId="0" fontId="0" fillId="4" borderId="86" xfId="0" applyFill="1" applyBorder="1" applyAlignment="1">
      <alignment horizontal="right"/>
    </xf>
    <xf numFmtId="15" fontId="0" fillId="2" borderId="45" xfId="0" applyNumberFormat="1" applyFill="1" applyBorder="1" applyAlignment="1">
      <alignment horizontal="center"/>
    </xf>
    <xf numFmtId="15" fontId="0" fillId="2" borderId="43" xfId="0" applyNumberFormat="1" applyFill="1" applyBorder="1" applyAlignment="1">
      <alignment horizontal="center"/>
    </xf>
    <xf numFmtId="15" fontId="0" fillId="2" borderId="44" xfId="0" applyNumberFormat="1" applyFill="1" applyBorder="1" applyAlignment="1">
      <alignment horizontal="center"/>
    </xf>
    <xf numFmtId="15" fontId="4" fillId="7" borderId="12" xfId="0" applyNumberFormat="1" applyFont="1" applyFill="1" applyBorder="1" applyAlignment="1">
      <alignment horizontal="center"/>
    </xf>
    <xf numFmtId="15" fontId="4" fillId="7" borderId="13" xfId="0" applyNumberFormat="1" applyFont="1" applyFill="1" applyBorder="1" applyAlignment="1">
      <alignment horizontal="center"/>
    </xf>
    <xf numFmtId="15" fontId="4" fillId="7" borderId="0" xfId="0" applyNumberFormat="1" applyFont="1" applyFill="1" applyBorder="1" applyAlignment="1">
      <alignment horizontal="center"/>
    </xf>
    <xf numFmtId="15" fontId="4" fillId="7" borderId="11" xfId="0" applyNumberFormat="1" applyFont="1" applyFill="1" applyBorder="1" applyAlignment="1">
      <alignment horizontal="center"/>
    </xf>
    <xf numFmtId="15" fontId="4" fillId="2" borderId="13" xfId="0" applyNumberFormat="1" applyFont="1" applyFill="1" applyBorder="1" applyAlignment="1">
      <alignment horizontal="center"/>
    </xf>
    <xf numFmtId="0" fontId="0" fillId="4" borderId="87" xfId="0" applyFill="1" applyBorder="1" applyAlignment="1">
      <alignment horizontal="center"/>
    </xf>
    <xf numFmtId="165" fontId="0" fillId="5" borderId="88" xfId="0" applyNumberFormat="1" applyFill="1" applyBorder="1"/>
    <xf numFmtId="0" fontId="0" fillId="6" borderId="71" xfId="0" applyFill="1" applyBorder="1" applyAlignment="1">
      <alignment horizontal="center"/>
    </xf>
    <xf numFmtId="0" fontId="0" fillId="4" borderId="75" xfId="0" applyFill="1" applyBorder="1" applyAlignment="1">
      <alignment horizontal="center"/>
    </xf>
    <xf numFmtId="0" fontId="0" fillId="4" borderId="76" xfId="0" applyFill="1" applyBorder="1" applyAlignment="1">
      <alignment horizontal="center"/>
    </xf>
    <xf numFmtId="0" fontId="0" fillId="5" borderId="1" xfId="0" applyNumberFormat="1" applyFill="1" applyBorder="1"/>
    <xf numFmtId="165" fontId="0" fillId="5" borderId="68" xfId="0" applyNumberFormat="1" applyFill="1" applyBorder="1"/>
    <xf numFmtId="0" fontId="0" fillId="5" borderId="70" xfId="0" applyNumberFormat="1" applyFill="1" applyBorder="1"/>
    <xf numFmtId="165" fontId="0" fillId="5" borderId="72" xfId="0" applyNumberFormat="1" applyFill="1" applyBorder="1"/>
    <xf numFmtId="0" fontId="0" fillId="6" borderId="17" xfId="0" applyFill="1" applyBorder="1" applyAlignment="1">
      <alignment horizontal="right"/>
    </xf>
    <xf numFmtId="0" fontId="0" fillId="4" borderId="47" xfId="0" applyFill="1" applyBorder="1"/>
    <xf numFmtId="0" fontId="0" fillId="4" borderId="89" xfId="0" applyFill="1" applyBorder="1" applyAlignment="1">
      <alignment horizontal="right"/>
    </xf>
    <xf numFmtId="165" fontId="0" fillId="5" borderId="21" xfId="0" applyNumberFormat="1" applyFill="1" applyBorder="1" applyAlignment="1">
      <alignment horizontal="center"/>
    </xf>
    <xf numFmtId="0" fontId="0" fillId="4" borderId="14" xfId="0" applyFill="1" applyBorder="1"/>
    <xf numFmtId="0" fontId="0" fillId="4" borderId="62" xfId="0" applyFill="1" applyBorder="1" applyAlignment="1">
      <alignment horizontal="right"/>
    </xf>
    <xf numFmtId="167" fontId="0" fillId="5" borderId="83" xfId="0" applyNumberFormat="1" applyFill="1" applyBorder="1" applyAlignment="1">
      <alignment horizontal="right"/>
    </xf>
    <xf numFmtId="44" fontId="0" fillId="0" borderId="0" xfId="0" applyNumberFormat="1"/>
  </cellXfs>
  <cellStyles count="1">
    <cellStyle name="Normal" xfId="0" builtinId="0"/>
  </cellStyles>
  <dxfs count="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E8EFE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E8EFE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E8EFE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E8EFE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E8EFE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E8EFE8"/>
        </patternFill>
      </fill>
      <alignment horizontal="center" vertical="center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172" formatCode="#,##0.00\ _$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2" formatCode="#,##0.00\ _$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2" formatCode="#,##0.00\ _$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2" formatCode="#,##0.00\ _$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2" formatCode="#,##0.00\ _$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#,##0\ &quot;$&quot;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numFmt numFmtId="166" formatCode="#,##0\ &quot;$&quot;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66" formatCode="#,##0\ &quot;$&quot;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66" formatCode="#,##0\ &quot;$&quot;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66" formatCode="#,##0\ &quot;$&quot;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#,##0\ &quot;$&quot;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#,##0\ &quot;$&quot;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#,##0\ &quot;$&quot;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#,##0\ &quot;$&quot;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#,##0\ &quot;$&quot;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#,##0\ &quot;$&quot;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#,##0\ &quot;$&quot;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#,##0\ &quot;$&quot;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>
        <left style="double">
          <color rgb="FFFF0000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3" formatCode="dd/mmm/yy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E8EFE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E8EFE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E8EFE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E8EFE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E8EFE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#,##0.00\ &quot;$&quot;_);\(#,##0.00\ &quot;$&quot;\)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E8EFE8"/>
        </patternFill>
      </fill>
      <alignment horizontal="center" vertical="center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166" formatCode="#,##0\ &quot;$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6" formatCode="#,##0\ &quot;$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6" formatCode="#,##0\ &quot;$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6" formatCode="#,##0\ &quot;$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6" formatCode="#,##0\ &quot;$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6" formatCode="#,##0\ &quot;$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6" formatCode="#,##0\ &quot;$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#,##0\ &quot;$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#,##0\ &quot;$&quot;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numFmt numFmtId="173" formatCode="dd/mmm/yy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FFCC"/>
      <color rgb="FFFF99CC"/>
      <color rgb="FFFFCC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36</xdr:row>
      <xdr:rowOff>0</xdr:rowOff>
    </xdr:from>
    <xdr:to>
      <xdr:col>2</xdr:col>
      <xdr:colOff>485775</xdr:colOff>
      <xdr:row>36</xdr:row>
      <xdr:rowOff>172525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152B277-8F86-4A00-B2C5-519BFB33C12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5279461"/>
          <a:ext cx="647700" cy="194189"/>
        </a:xfrm>
        <a:prstGeom prst="rect">
          <a:avLst/>
        </a:prstGeom>
      </xdr:spPr>
    </xdr:pic>
    <xdr:clientData/>
  </xdr:twoCellAnchor>
  <xdr:oneCellAnchor>
    <xdr:from>
      <xdr:col>2</xdr:col>
      <xdr:colOff>95250</xdr:colOff>
      <xdr:row>60</xdr:row>
      <xdr:rowOff>0</xdr:rowOff>
    </xdr:from>
    <xdr:ext cx="659466" cy="172525"/>
    <xdr:pic>
      <xdr:nvPicPr>
        <xdr:cNvPr id="4" name="Image 3">
          <a:extLst>
            <a:ext uri="{FF2B5EF4-FFF2-40B4-BE49-F238E27FC236}">
              <a16:creationId xmlns:a16="http://schemas.microsoft.com/office/drawing/2014/main" id="{62DFD608-E5FE-49C5-9234-2D911B826B4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5632824"/>
          <a:ext cx="659466" cy="17252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77FF1E-15B9-4293-8428-08DC26A9F4D8}" name="Salaires" displayName="Salaires" ref="C6:L26" totalsRowShown="0" headerRowDxfId="68" tableBorderDxfId="67">
  <autoFilter ref="C6:L26" xr:uid="{A96D6506-BEEF-4760-8FD0-14900F1F7096}"/>
  <tableColumns count="10">
    <tableColumn id="1" xr3:uid="{F96C1307-8F2D-4B00-BDD0-50CD5B947BDA}" name="Échelon" dataDxfId="66"/>
    <tableColumn id="2" xr3:uid="{88167E28-6FB5-4CE0-8EEB-DD77ED512031}" name="02-avr-19" dataDxfId="65"/>
    <tableColumn id="3" xr3:uid="{61AC47ED-6F46-443E-B974-9D68BF394447}" name="01-avr-20" dataDxfId="64"/>
    <tableColumn id="4" xr3:uid="{26829EB8-B235-4E69-9B60-7154FA901BA5}" name="01-avr-21" dataDxfId="63"/>
    <tableColumn id="5" xr3:uid="{5DAE9FE7-F014-423A-B5BA-31CC39CEB489}" name="01-avr-22" dataDxfId="62"/>
    <tableColumn id="6" xr3:uid="{5C4F7CEB-5479-4D46-B6AA-3FFA5E38DF57}" name="01-avr-23" dataDxfId="61">
      <calculatedColumnFormula>G7+G7*0.06</calculatedColumnFormula>
    </tableColumn>
    <tableColumn id="7" xr3:uid="{9BBB28A7-AB0A-4D1D-A31D-D5457D48054A}" name="01-avr-24" dataDxfId="60">
      <calculatedColumnFormula>H7+H7*0.028</calculatedColumnFormula>
    </tableColumn>
    <tableColumn id="8" xr3:uid="{C5046B66-81B3-43DC-85EE-0A1ECEECE0D6}" name="01-avr-25" dataDxfId="59">
      <calculatedColumnFormula>I7+I7*0.026</calculatedColumnFormula>
    </tableColumn>
    <tableColumn id="9" xr3:uid="{267AE37C-95A6-479E-9BFE-EDB77F34265B}" name="01-avr-26" dataDxfId="58">
      <calculatedColumnFormula>J7+J7*0.025</calculatedColumnFormula>
    </tableColumn>
    <tableColumn id="10" xr3:uid="{6C3F9194-0CD6-46C1-9706-51D5237CB613}" name="01-avr-27" dataDxfId="57">
      <calculatedColumnFormula>K7+K7*0.035</calculatedColumnFormula>
    </tableColumn>
  </tableColumns>
  <tableStyleInfo name="TableStyleMedium2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D1F7B9-62CF-4A6D-ADA7-791CC29E15E8}" name="Tableau68" displayName="Tableau68" ref="D36:P54" totalsRowShown="0" headerRowDxfId="56" dataDxfId="54" headerRowBorderDxfId="55" tableBorderDxfId="53" totalsRowBorderDxfId="52">
  <autoFilter ref="D36:P54" xr:uid="{70D1F7B9-62CF-4A6D-ADA7-791CC29E15E8}"/>
  <tableColumns count="13">
    <tableColumn id="1" xr3:uid="{2689DCD4-0C6F-4DC5-A32A-14AFE9C4997C}" name="Échelon​" dataDxfId="51"/>
    <tableColumn id="8" xr3:uid="{E77FB616-FF78-4290-8E8B-89A26968711B}" name="01-avr-19" dataDxfId="50"/>
    <tableColumn id="2" xr3:uid="{C2646729-74BD-4585-BB51-B8C0A7B95DBC}" name="01-avr-20" dataDxfId="49"/>
    <tableColumn id="3" xr3:uid="{EB256582-C47A-4AB5-BE24-AE5D1475B7C4}" name="01-avr-21" dataDxfId="48"/>
    <tableColumn id="4" xr3:uid="{B32537B1-0A56-4AC3-B73A-856256CAC8B8}" name="01-juil-21" dataDxfId="47"/>
    <tableColumn id="5" xr3:uid="{E8C3A405-9833-4C4D-BA95-61B80A04BAF1}" name="01-avr-22" dataDxfId="46"/>
    <tableColumn id="6" xr3:uid="{170E0EDC-83B5-4A62-8A07-FCD00109A31E}" name="01-juil-22" dataDxfId="45"/>
    <tableColumn id="7" xr3:uid="{4495FB62-3254-4839-99E2-9D7381F6BDF2}" name="30-mars-23" dataDxfId="44"/>
    <tableColumn id="10" xr3:uid="{89ABBDA3-E52A-4279-AE90-854B65FE16C9}" name="01-avr-23" dataDxfId="43"/>
    <tableColumn id="11" xr3:uid="{D4AFCF84-9F48-4B27-93C3-5747ED21DC40}" name="01-avr-24" dataDxfId="42"/>
    <tableColumn id="12" xr3:uid="{33745BC5-1A55-485E-A74D-93B5D459F9EC}" name="01-avr-25" dataDxfId="41"/>
    <tableColumn id="13" xr3:uid="{7EDF37D2-B846-451C-8034-894F8C1D3E3D}" name="01-avr-26" dataDxfId="40"/>
    <tableColumn id="14" xr3:uid="{0BA3B3DC-F2D4-416E-84AA-8A7D31622D65}" name="01-avr-27" dataDxfId="3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F1962D-6064-4695-8012-BEEC961818C8}" name="Salaire_10_23" displayName="Salaire_10_23" ref="C6:U26" totalsRowShown="0" headerRowDxfId="38" tableBorderDxfId="37">
  <autoFilter ref="C6:U26" xr:uid="{5CF1962D-6064-4695-8012-BEEC961818C8}"/>
  <tableColumns count="19">
    <tableColumn id="1" xr3:uid="{0335E5A1-E69C-43FC-9BBC-35E062349BE9}" name="Échelon" dataDxfId="36"/>
    <tableColumn id="2" xr3:uid="{FF371F9E-A5A6-4A5B-8502-39C75BDA8153}" name="2" dataDxfId="35"/>
    <tableColumn id="3" xr3:uid="{6DA25326-F0A2-4CBA-864E-C6CE2ADF20BA}" name="3" dataDxfId="34"/>
    <tableColumn id="4" xr3:uid="{71159036-462B-40CE-8E79-410BFA593C0D}" name="4" dataDxfId="33"/>
    <tableColumn id="5" xr3:uid="{5104C2BF-354E-462F-BCBB-959909DDF780}" name="5" dataDxfId="32"/>
    <tableColumn id="6" xr3:uid="{969F7D3F-8C14-48EC-BEDF-233466AE2287}" name="6" dataDxfId="31"/>
    <tableColumn id="7" xr3:uid="{DD463963-2F1A-4558-A425-E2774F744E59}" name="7" dataDxfId="30"/>
    <tableColumn id="8" xr3:uid="{FF52E5FA-18CF-4B9B-B691-B45F82D42A94}" name="8" dataDxfId="29"/>
    <tableColumn id="9" xr3:uid="{E8FC80F8-FFCD-46C4-8207-1C494900A32E}" name="9" dataDxfId="28"/>
    <tableColumn id="10" xr3:uid="{79B553D2-2C4F-4C7A-96AD-264DB457E680}" name="10" dataDxfId="27"/>
    <tableColumn id="11" xr3:uid="{016EB9ED-2A99-493D-9159-77473FB72E10}" name="11" dataDxfId="26"/>
    <tableColumn id="12" xr3:uid="{118D980C-A699-49B9-9663-DF0B1FCBAFDF}" name="12" dataDxfId="25"/>
    <tableColumn id="13" xr3:uid="{C8BB9D9C-7732-476B-91CB-D0385BA038EE}" name="13" dataDxfId="24"/>
    <tableColumn id="14" xr3:uid="{BDCDC417-AF78-4209-AD3C-54EA578E9CB1}" name="14" dataDxfId="23"/>
    <tableColumn id="15" xr3:uid="{3915372F-082D-4FC7-956F-C4456B9794E3}" name="15" dataDxfId="22">
      <calculatedColumnFormula>P7+P7*0.06</calculatedColumnFormula>
    </tableColumn>
    <tableColumn id="16" xr3:uid="{74429D3D-D3BB-410A-9A4B-2FB678C220E4}" name="16" dataDxfId="21">
      <calculatedColumnFormula>Q7+Q7*0.028</calculatedColumnFormula>
    </tableColumn>
    <tableColumn id="17" xr3:uid="{61BCC084-DBAA-4E9C-8E63-D903F1AF7F30}" name="17" dataDxfId="20">
      <calculatedColumnFormula>R7+R7*0.026</calculatedColumnFormula>
    </tableColumn>
    <tableColumn id="18" xr3:uid="{2C40200A-5F8D-4A0D-9047-B918E5B0ED02}" name="18" dataDxfId="19">
      <calculatedColumnFormula>S7+S7*0.025</calculatedColumnFormula>
    </tableColumn>
    <tableColumn id="19" xr3:uid="{92D38456-1F2C-4A89-B950-DF81FB1B0069}" name="19" dataDxfId="18">
      <calculatedColumnFormula>T7+T7*0.035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605AED-CF6F-4947-818F-A117DF3F1FC9}" name="Tableau6" displayName="Tableau6" ref="Y6:AK24" totalsRowShown="0" headerRowDxfId="17" dataDxfId="15" headerRowBorderDxfId="16" tableBorderDxfId="14" totalsRowBorderDxfId="13">
  <autoFilter ref="Y6:AK24" xr:uid="{A5605AED-CF6F-4947-818F-A117DF3F1FC9}"/>
  <tableColumns count="13">
    <tableColumn id="1" xr3:uid="{9144AA78-3373-4FF2-94AF-ED4D0B7BC55C}" name="Échelon​" dataDxfId="12"/>
    <tableColumn id="8" xr3:uid="{ACC59492-815B-4B90-9AB6-50725383A3F5}" name="—" dataDxfId="11"/>
    <tableColumn id="2" xr3:uid="{FF216D04-4DF6-4D0D-81C5-CE873732E926}" name="1" dataDxfId="10"/>
    <tableColumn id="3" xr3:uid="{853FE026-0F53-4789-8FCC-13EBBFC02266}" name="2" dataDxfId="9"/>
    <tableColumn id="4" xr3:uid="{B0909633-F54B-4D73-9A91-AB5F55F8AB39}" name="3" dataDxfId="8"/>
    <tableColumn id="5" xr3:uid="{9149447F-4886-4AAB-AFE9-A0492CC138B6}" name="4" dataDxfId="7"/>
    <tableColumn id="6" xr3:uid="{9EC40F2B-4983-4068-A71D-4AA3EDBD9024}" name="5" dataDxfId="6"/>
    <tableColumn id="7" xr3:uid="{E265719A-2DA5-4917-9331-A90959B4568D}" name="6" dataDxfId="5"/>
    <tableColumn id="10" xr3:uid="{3070B2E7-3318-4100-B16A-A47F670A9FA9}" name="7" dataDxfId="4"/>
    <tableColumn id="11" xr3:uid="{70DB1CCD-C977-436F-9243-A75CCE25923F}" name="8" dataDxfId="3"/>
    <tableColumn id="12" xr3:uid="{328CE54D-DB6B-4994-BA9B-F559AE386AED}" name="9" dataDxfId="2"/>
    <tableColumn id="13" xr3:uid="{C677CF2F-523B-4A8E-954C-F841124601C3}" name="10" dataDxfId="1"/>
    <tableColumn id="14" xr3:uid="{66345C5B-FC04-4F65-94D2-9F06F9810233}" name="1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D11EF-8C27-4CB1-840F-D740C1504E98}">
  <sheetPr>
    <tabColor theme="9" tint="0.59999389629810485"/>
  </sheetPr>
  <dimension ref="A1:M62"/>
  <sheetViews>
    <sheetView tabSelected="1" topLeftCell="A29" zoomScale="85" zoomScaleNormal="85" workbookViewId="0">
      <selection activeCell="I22" sqref="I22"/>
    </sheetView>
  </sheetViews>
  <sheetFormatPr defaultColWidth="11.5546875" defaultRowHeight="14.4" x14ac:dyDescent="0.3"/>
  <cols>
    <col min="1" max="1" width="3.21875" customWidth="1"/>
    <col min="2" max="2" width="3.77734375" customWidth="1"/>
    <col min="3" max="3" width="18.21875" customWidth="1"/>
    <col min="4" max="4" width="12.44140625" customWidth="1"/>
    <col min="5" max="5" width="16.77734375" customWidth="1"/>
    <col min="6" max="6" width="20.5546875" customWidth="1"/>
    <col min="7" max="7" width="17" customWidth="1"/>
    <col min="8" max="8" width="13.77734375" customWidth="1"/>
    <col min="9" max="9" width="16" customWidth="1"/>
    <col min="10" max="10" width="17" customWidth="1"/>
    <col min="11" max="11" width="16.21875" customWidth="1"/>
    <col min="12" max="12" width="19.44140625" customWidth="1"/>
    <col min="13" max="13" width="39" customWidth="1"/>
    <col min="14" max="14" width="26.77734375" customWidth="1"/>
    <col min="15" max="15" width="31.44140625" customWidth="1"/>
    <col min="16" max="16" width="23.77734375" customWidth="1"/>
    <col min="18" max="18" width="22.5546875" customWidth="1"/>
    <col min="21" max="21" width="17" customWidth="1"/>
    <col min="22" max="22" width="16.77734375" customWidth="1"/>
  </cols>
  <sheetData>
    <row r="1" spans="1:13" x14ac:dyDescent="0.3">
      <c r="A1" s="23" t="s">
        <v>10</v>
      </c>
    </row>
    <row r="6" spans="1:13" ht="15" thickBot="1" x14ac:dyDescent="0.35"/>
    <row r="7" spans="1:13" ht="15.6" thickTop="1" thickBot="1" x14ac:dyDescent="0.35">
      <c r="B7" s="27"/>
      <c r="C7" s="24"/>
      <c r="D7" s="24"/>
      <c r="E7" s="24"/>
      <c r="F7" s="24"/>
      <c r="G7" s="24"/>
      <c r="H7" s="24"/>
      <c r="I7" s="30"/>
    </row>
    <row r="8" spans="1:13" ht="15.6" thickTop="1" thickBot="1" x14ac:dyDescent="0.35">
      <c r="B8" s="28"/>
      <c r="C8" s="38"/>
      <c r="D8" s="38"/>
      <c r="E8" s="39" t="s">
        <v>12</v>
      </c>
      <c r="F8" s="22">
        <v>45452</v>
      </c>
      <c r="G8" s="26"/>
      <c r="H8" s="26"/>
      <c r="I8" s="29"/>
    </row>
    <row r="9" spans="1:13" ht="15.6" thickTop="1" thickBot="1" x14ac:dyDescent="0.35">
      <c r="B9" s="28"/>
      <c r="C9" s="38"/>
      <c r="D9" s="38"/>
      <c r="E9" s="38"/>
      <c r="F9" s="83">
        <v>40</v>
      </c>
      <c r="G9" s="26"/>
      <c r="H9" s="26"/>
      <c r="I9" s="29"/>
    </row>
    <row r="10" spans="1:13" ht="15.6" thickTop="1" thickBot="1" x14ac:dyDescent="0.35">
      <c r="A10" s="23" t="s">
        <v>10</v>
      </c>
      <c r="B10" s="28"/>
      <c r="C10" s="38"/>
      <c r="D10" s="38"/>
      <c r="E10" s="38"/>
      <c r="F10" s="38"/>
      <c r="G10" s="26"/>
      <c r="H10" s="26"/>
      <c r="I10" s="29"/>
    </row>
    <row r="11" spans="1:13" ht="15.6" thickTop="1" thickBot="1" x14ac:dyDescent="0.35">
      <c r="A11" s="23"/>
      <c r="B11" s="28"/>
      <c r="C11" s="38"/>
      <c r="D11" s="38"/>
      <c r="E11" s="39" t="s">
        <v>13</v>
      </c>
      <c r="F11" s="84">
        <f>F8+F9</f>
        <v>45492</v>
      </c>
      <c r="G11" s="26"/>
      <c r="H11" s="26"/>
      <c r="I11" s="29"/>
    </row>
    <row r="12" spans="1:13" ht="15.6" thickTop="1" thickBot="1" x14ac:dyDescent="0.35">
      <c r="B12" s="28"/>
      <c r="C12" s="38"/>
      <c r="D12" s="38"/>
      <c r="E12" s="38"/>
      <c r="F12" s="38"/>
      <c r="G12" s="26"/>
      <c r="H12" s="26"/>
      <c r="I12" s="29"/>
    </row>
    <row r="13" spans="1:13" ht="15.6" thickTop="1" thickBot="1" x14ac:dyDescent="0.35">
      <c r="B13" s="28"/>
      <c r="C13" s="26"/>
      <c r="D13" s="26"/>
      <c r="E13" s="25" t="s">
        <v>7</v>
      </c>
      <c r="F13" s="84">
        <f>CHOOSE(WEEKDAY(F11),F11-3,F11-4,F11-5,F11-6,F11,F11-1,F11-2)</f>
        <v>45491</v>
      </c>
      <c r="G13" s="26"/>
      <c r="H13" s="26"/>
      <c r="I13" s="29"/>
      <c r="K13" s="85" t="s">
        <v>14</v>
      </c>
      <c r="L13" s="86">
        <f>F13-7</f>
        <v>45484</v>
      </c>
      <c r="M13" t="s">
        <v>15</v>
      </c>
    </row>
    <row r="14" spans="1:13" ht="15.6" thickTop="1" thickBot="1" x14ac:dyDescent="0.35">
      <c r="B14" s="28"/>
      <c r="C14" s="26"/>
      <c r="D14" s="26"/>
      <c r="E14" s="26"/>
      <c r="F14" s="26"/>
      <c r="G14" s="26"/>
      <c r="H14" s="26"/>
      <c r="I14" s="29"/>
    </row>
    <row r="15" spans="1:13" ht="15.6" thickTop="1" thickBot="1" x14ac:dyDescent="0.35">
      <c r="B15" s="28"/>
      <c r="C15" s="26"/>
      <c r="D15" s="26"/>
      <c r="E15" s="25" t="s">
        <v>9</v>
      </c>
      <c r="F15" s="82">
        <v>20</v>
      </c>
      <c r="G15" s="26"/>
      <c r="H15" s="26"/>
      <c r="I15" s="29"/>
    </row>
    <row r="16" spans="1:13" ht="15.6" thickTop="1" thickBot="1" x14ac:dyDescent="0.35">
      <c r="B16" s="28"/>
      <c r="C16" s="96" t="s">
        <v>56</v>
      </c>
      <c r="D16" s="97"/>
      <c r="E16" s="26"/>
      <c r="F16" s="26"/>
      <c r="G16" s="26"/>
      <c r="H16" s="26"/>
      <c r="I16" s="29"/>
    </row>
    <row r="17" spans="2:10" ht="15.6" thickTop="1" thickBot="1" x14ac:dyDescent="0.35">
      <c r="B17" s="28"/>
      <c r="C17" s="26"/>
      <c r="D17" s="26"/>
      <c r="E17" s="11" t="s">
        <v>8</v>
      </c>
      <c r="F17" s="12" t="s">
        <v>6</v>
      </c>
      <c r="G17" s="26"/>
      <c r="H17" s="26"/>
      <c r="I17" s="29"/>
    </row>
    <row r="18" spans="2:10" ht="15.6" thickTop="1" thickBot="1" x14ac:dyDescent="0.35">
      <c r="B18" s="28"/>
      <c r="C18" s="26"/>
      <c r="D18" s="112" t="s">
        <v>0</v>
      </c>
      <c r="E18" s="13">
        <v>44652</v>
      </c>
      <c r="F18" s="36">
        <f>LOOKUP(Échelon,Salaires[Échelon],Salaires[01-avr-22])</f>
        <v>96600</v>
      </c>
      <c r="G18" s="113" t="s">
        <v>57</v>
      </c>
      <c r="H18" s="91"/>
      <c r="I18" s="29"/>
    </row>
    <row r="19" spans="2:10" ht="15" thickTop="1" x14ac:dyDescent="0.3">
      <c r="B19" s="28"/>
      <c r="C19" s="26"/>
      <c r="D19" s="114">
        <v>20</v>
      </c>
      <c r="E19" s="13">
        <v>45017</v>
      </c>
      <c r="F19" s="92">
        <f>LOOKUP(D19,Salaires[Échelon],Salaires[01-avr-23])</f>
        <v>102396</v>
      </c>
      <c r="G19" s="95">
        <f>LOOKUP(D19,Salaires[Échelon],Salaires[01-avr-22])</f>
        <v>96600</v>
      </c>
      <c r="H19" s="26"/>
      <c r="I19" s="29"/>
    </row>
    <row r="20" spans="2:10" x14ac:dyDescent="0.3">
      <c r="B20" s="28"/>
      <c r="C20" s="26"/>
      <c r="D20" s="87">
        <v>20</v>
      </c>
      <c r="E20" s="13">
        <v>45383</v>
      </c>
      <c r="F20" s="15">
        <f>LOOKUP(D20,Salaires[Échelon],Salaires[01-avr-24])</f>
        <v>105263.088</v>
      </c>
      <c r="G20" s="105">
        <f>LOOKUP(D20,Salaires[Échelon],Salaires[01-avr-22])</f>
        <v>96600</v>
      </c>
      <c r="H20" s="26"/>
      <c r="I20" s="29"/>
    </row>
    <row r="21" spans="2:10" ht="15" thickBot="1" x14ac:dyDescent="0.35">
      <c r="B21" s="28"/>
      <c r="C21" s="26"/>
      <c r="D21" s="115">
        <v>20</v>
      </c>
      <c r="E21" s="116">
        <v>45474</v>
      </c>
      <c r="F21" s="117">
        <f>LOOKUP(D21,Salaires[Échelon],Salaires[01-avr-24])</f>
        <v>105263.088</v>
      </c>
      <c r="G21" s="117">
        <f>LOOKUP(D20,Salaires[Échelon],Salaires[01-avr-22])</f>
        <v>96600</v>
      </c>
      <c r="H21" s="26"/>
      <c r="I21" s="29"/>
    </row>
    <row r="22" spans="2:10" ht="15" thickTop="1" x14ac:dyDescent="0.3">
      <c r="B22" s="28"/>
      <c r="C22" s="26"/>
      <c r="D22" s="26"/>
      <c r="E22" s="26"/>
      <c r="F22" s="26"/>
      <c r="G22" s="26"/>
      <c r="H22" s="26"/>
      <c r="I22" s="29"/>
      <c r="J22" s="47"/>
    </row>
    <row r="23" spans="2:10" ht="15" thickBot="1" x14ac:dyDescent="0.35">
      <c r="B23" s="28"/>
      <c r="C23" s="26"/>
      <c r="D23" s="26"/>
      <c r="E23" s="26"/>
      <c r="F23" s="26"/>
      <c r="G23" s="26"/>
      <c r="H23" s="26"/>
      <c r="I23" s="29"/>
      <c r="J23" s="47"/>
    </row>
    <row r="24" spans="2:10" ht="16.8" thickTop="1" x14ac:dyDescent="0.3">
      <c r="B24" s="28"/>
      <c r="C24" s="16"/>
      <c r="D24" s="89"/>
      <c r="E24" s="17" t="s">
        <v>81</v>
      </c>
      <c r="F24" s="18">
        <f>F19/260-G19/260</f>
        <v>22.292307692307702</v>
      </c>
      <c r="G24" s="26"/>
      <c r="H24" s="26"/>
      <c r="I24" s="29"/>
      <c r="J24" s="47"/>
    </row>
    <row r="25" spans="2:10" x14ac:dyDescent="0.3">
      <c r="B25" s="28"/>
      <c r="C25" s="123"/>
      <c r="D25" s="144"/>
      <c r="E25" s="145" t="s">
        <v>83</v>
      </c>
      <c r="F25" s="146">
        <f>F20/260-G20/260</f>
        <v>33.319569230769218</v>
      </c>
      <c r="G25" s="26"/>
      <c r="H25" s="26"/>
      <c r="I25" s="29"/>
      <c r="J25" s="47"/>
    </row>
    <row r="26" spans="2:10" x14ac:dyDescent="0.3">
      <c r="B26" s="28"/>
      <c r="C26" s="123"/>
      <c r="D26" s="124"/>
      <c r="E26" s="125" t="s">
        <v>74</v>
      </c>
      <c r="F26" s="146">
        <f>F21/260-G20/260</f>
        <v>33.319569230769218</v>
      </c>
      <c r="G26" s="26"/>
      <c r="H26" s="26"/>
      <c r="I26" s="29"/>
      <c r="J26" s="47"/>
    </row>
    <row r="27" spans="2:10" x14ac:dyDescent="0.3">
      <c r="B27" s="28"/>
      <c r="C27" s="123"/>
      <c r="D27" s="147"/>
      <c r="E27" s="148" t="s">
        <v>84</v>
      </c>
      <c r="F27" s="149">
        <f>NETWORKDAYS(E19,E20-1)</f>
        <v>260</v>
      </c>
      <c r="G27" s="26"/>
      <c r="H27" s="26"/>
      <c r="I27" s="29"/>
      <c r="J27" s="47"/>
    </row>
    <row r="28" spans="2:10" ht="16.2" x14ac:dyDescent="0.3">
      <c r="B28" s="28"/>
      <c r="C28" s="20"/>
      <c r="D28" s="90"/>
      <c r="E28" s="21" t="s">
        <v>72</v>
      </c>
      <c r="F28" s="121">
        <f>NETWORKDAYS(E20,E21)</f>
        <v>66</v>
      </c>
      <c r="G28" s="26"/>
      <c r="H28" s="26"/>
      <c r="I28" s="29"/>
    </row>
    <row r="29" spans="2:10" ht="15" thickBot="1" x14ac:dyDescent="0.35">
      <c r="B29" s="28"/>
      <c r="C29" s="118"/>
      <c r="D29" s="119"/>
      <c r="E29" s="120" t="s">
        <v>73</v>
      </c>
      <c r="F29" s="37">
        <f>NETWORKDAYS(E21,F13)</f>
        <v>14</v>
      </c>
      <c r="G29" s="26"/>
      <c r="H29" s="26"/>
      <c r="I29" s="29"/>
    </row>
    <row r="30" spans="2:10" ht="15.6" thickTop="1" thickBot="1" x14ac:dyDescent="0.35">
      <c r="B30" s="28"/>
      <c r="C30" s="32"/>
      <c r="D30" s="107"/>
      <c r="E30" s="109"/>
      <c r="F30" s="107"/>
      <c r="G30" s="26"/>
      <c r="H30" s="26"/>
      <c r="I30" s="29"/>
    </row>
    <row r="31" spans="2:10" ht="15" thickTop="1" x14ac:dyDescent="0.3">
      <c r="B31" s="28"/>
      <c r="C31" s="26"/>
      <c r="D31" s="106"/>
      <c r="E31" s="108" t="s">
        <v>68</v>
      </c>
      <c r="F31" s="110">
        <f>F19-G19</f>
        <v>5796</v>
      </c>
      <c r="G31" s="26"/>
      <c r="H31" s="26"/>
      <c r="I31" s="29"/>
    </row>
    <row r="32" spans="2:10" x14ac:dyDescent="0.3">
      <c r="B32" s="28"/>
      <c r="C32" s="26"/>
      <c r="D32" s="20"/>
      <c r="E32" s="21" t="s">
        <v>69</v>
      </c>
      <c r="F32" s="19">
        <f>F28*F25</f>
        <v>2199.0915692307685</v>
      </c>
      <c r="G32" s="26"/>
      <c r="H32" s="26"/>
      <c r="I32" s="29"/>
    </row>
    <row r="33" spans="2:11" ht="15" thickBot="1" x14ac:dyDescent="0.35">
      <c r="B33" s="28"/>
      <c r="C33" s="26"/>
      <c r="D33" s="118" t="s">
        <v>71</v>
      </c>
      <c r="E33" s="120" t="s">
        <v>71</v>
      </c>
      <c r="F33" s="122">
        <f>F26*F29</f>
        <v>466.47396923076906</v>
      </c>
      <c r="G33" s="26"/>
      <c r="H33" s="26"/>
      <c r="I33" s="29"/>
    </row>
    <row r="34" spans="2:11" ht="15.6" thickTop="1" thickBot="1" x14ac:dyDescent="0.35">
      <c r="B34" s="28"/>
      <c r="C34" s="26"/>
      <c r="D34" s="32"/>
      <c r="E34" s="33" t="s">
        <v>11</v>
      </c>
      <c r="F34" s="81">
        <f>F33+F32+F31</f>
        <v>8461.5655384615384</v>
      </c>
      <c r="G34" s="26"/>
      <c r="H34" s="26"/>
      <c r="I34" s="29"/>
      <c r="K34" s="150"/>
    </row>
    <row r="35" spans="2:11" ht="15" thickTop="1" x14ac:dyDescent="0.3">
      <c r="B35" s="28"/>
      <c r="C35" s="26"/>
      <c r="D35" s="26"/>
      <c r="E35" s="26"/>
      <c r="F35" s="26"/>
      <c r="G35" s="26"/>
      <c r="H35" s="26"/>
      <c r="I35" s="29"/>
    </row>
    <row r="36" spans="2:11" x14ac:dyDescent="0.3">
      <c r="B36" s="28"/>
      <c r="C36" s="38"/>
      <c r="D36" s="38"/>
      <c r="E36" s="38"/>
      <c r="F36" s="38"/>
      <c r="G36" s="26"/>
      <c r="H36" s="26"/>
      <c r="I36" s="29"/>
    </row>
    <row r="37" spans="2:11" ht="15" thickBot="1" x14ac:dyDescent="0.35">
      <c r="B37" s="34"/>
      <c r="C37" s="35"/>
      <c r="D37" s="35"/>
      <c r="E37" s="35"/>
      <c r="F37" s="35"/>
      <c r="G37" s="35"/>
      <c r="H37" s="35"/>
      <c r="I37" s="31"/>
    </row>
    <row r="38" spans="2:11" ht="15" thickTop="1" x14ac:dyDescent="0.3"/>
    <row r="39" spans="2:11" x14ac:dyDescent="0.3">
      <c r="C39" s="48" t="s">
        <v>70</v>
      </c>
    </row>
    <row r="41" spans="2:11" ht="15" thickBot="1" x14ac:dyDescent="0.35"/>
    <row r="42" spans="2:11" ht="15.6" thickTop="1" thickBot="1" x14ac:dyDescent="0.35">
      <c r="C42" s="27"/>
      <c r="D42" s="24"/>
      <c r="E42" s="24"/>
      <c r="F42" s="24"/>
      <c r="G42" s="24"/>
      <c r="H42" s="24"/>
      <c r="I42" s="24"/>
      <c r="J42" s="24"/>
      <c r="K42" s="30"/>
    </row>
    <row r="43" spans="2:11" ht="15.6" thickTop="1" thickBot="1" x14ac:dyDescent="0.35">
      <c r="C43" s="28"/>
      <c r="D43" s="38"/>
      <c r="E43" s="38"/>
      <c r="F43" s="39" t="s">
        <v>12</v>
      </c>
      <c r="G43" s="22">
        <v>45436</v>
      </c>
      <c r="H43" s="38"/>
      <c r="I43" s="38"/>
      <c r="J43" s="26"/>
      <c r="K43" s="29"/>
    </row>
    <row r="44" spans="2:11" ht="15.6" thickTop="1" thickBot="1" x14ac:dyDescent="0.35">
      <c r="C44" s="28"/>
      <c r="D44" s="38"/>
      <c r="E44" s="38"/>
      <c r="F44" s="38"/>
      <c r="G44" s="83">
        <v>120</v>
      </c>
      <c r="H44" s="38"/>
      <c r="I44" s="38"/>
      <c r="J44" s="26"/>
      <c r="K44" s="29"/>
    </row>
    <row r="45" spans="2:11" ht="15.6" thickTop="1" thickBot="1" x14ac:dyDescent="0.35">
      <c r="C45" s="28"/>
      <c r="D45" s="38"/>
      <c r="E45" s="38"/>
      <c r="F45" s="38"/>
      <c r="G45" s="38"/>
      <c r="H45" s="38"/>
      <c r="I45" s="38"/>
      <c r="J45" s="26"/>
      <c r="K45" s="29"/>
    </row>
    <row r="46" spans="2:11" ht="15.6" thickTop="1" thickBot="1" x14ac:dyDescent="0.35">
      <c r="C46" s="28"/>
      <c r="D46" s="38"/>
      <c r="E46" s="38"/>
      <c r="F46" s="39" t="s">
        <v>13</v>
      </c>
      <c r="G46" s="84">
        <f>G43+G44</f>
        <v>45556</v>
      </c>
      <c r="H46" s="38"/>
      <c r="I46" s="38"/>
      <c r="J46" s="26"/>
      <c r="K46" s="29"/>
    </row>
    <row r="47" spans="2:11" ht="15.6" thickTop="1" thickBot="1" x14ac:dyDescent="0.35">
      <c r="C47" s="28"/>
      <c r="D47" s="38"/>
      <c r="E47" s="38"/>
      <c r="F47" s="38"/>
      <c r="G47" s="38"/>
      <c r="H47" s="38"/>
      <c r="I47" s="38"/>
      <c r="J47" s="26"/>
      <c r="K47" s="29"/>
    </row>
    <row r="48" spans="2:11" ht="15.6" thickTop="1" thickBot="1" x14ac:dyDescent="0.35">
      <c r="C48" s="28"/>
      <c r="D48" s="26"/>
      <c r="E48" s="26"/>
      <c r="F48" s="25" t="s">
        <v>7</v>
      </c>
      <c r="G48" s="84">
        <f>CHOOSE(WEEKDAY(G46),G46-3,G46-4,G46-5,G46-6,G46,G46-1,G46-2)</f>
        <v>45554</v>
      </c>
      <c r="H48" s="38"/>
      <c r="I48" s="38"/>
      <c r="J48" s="26"/>
      <c r="K48" s="29"/>
    </row>
    <row r="49" spans="3:11" ht="15.6" thickTop="1" thickBot="1" x14ac:dyDescent="0.35">
      <c r="C49" s="28"/>
      <c r="D49" s="26"/>
      <c r="E49" s="26"/>
      <c r="F49" s="26"/>
      <c r="G49" s="26"/>
      <c r="H49" s="38"/>
      <c r="I49" s="38"/>
      <c r="J49" s="26"/>
      <c r="K49" s="29"/>
    </row>
    <row r="50" spans="3:11" ht="15.6" thickTop="1" thickBot="1" x14ac:dyDescent="0.35">
      <c r="C50" s="28"/>
      <c r="D50" s="26"/>
      <c r="E50" s="26"/>
      <c r="F50" s="25" t="s">
        <v>9</v>
      </c>
      <c r="G50" s="84" t="s">
        <v>46</v>
      </c>
      <c r="H50" s="38"/>
      <c r="I50" s="38"/>
      <c r="J50" s="26"/>
      <c r="K50" s="29"/>
    </row>
    <row r="51" spans="3:11" ht="15.6" thickTop="1" thickBot="1" x14ac:dyDescent="0.35">
      <c r="C51" s="28"/>
      <c r="D51" s="96" t="s">
        <v>56</v>
      </c>
      <c r="E51" s="97"/>
      <c r="F51" s="26"/>
      <c r="G51" s="26"/>
      <c r="H51" s="26"/>
      <c r="I51" s="26"/>
      <c r="J51" s="26"/>
      <c r="K51" s="29"/>
    </row>
    <row r="52" spans="3:11" ht="15.6" thickTop="1" thickBot="1" x14ac:dyDescent="0.35">
      <c r="C52" s="28"/>
      <c r="D52" s="26"/>
      <c r="E52" s="26"/>
      <c r="F52" s="11" t="s">
        <v>8</v>
      </c>
      <c r="G52" s="134" t="s">
        <v>75</v>
      </c>
      <c r="H52" s="137" t="s">
        <v>76</v>
      </c>
      <c r="I52" s="138" t="s">
        <v>6</v>
      </c>
      <c r="J52" s="26"/>
      <c r="K52" s="29"/>
    </row>
    <row r="53" spans="3:11" ht="15.6" thickTop="1" thickBot="1" x14ac:dyDescent="0.35">
      <c r="C53" s="28"/>
      <c r="D53" s="26"/>
      <c r="E53" s="112" t="s">
        <v>0</v>
      </c>
      <c r="F53" s="13">
        <v>45015</v>
      </c>
      <c r="G53" s="135">
        <f>LOOKUP(Écheloncdc,Tableau68[Échelon​],Tableau68[30-mars-23])</f>
        <v>102.88</v>
      </c>
      <c r="H53" s="139">
        <v>525</v>
      </c>
      <c r="I53" s="140">
        <f>G53*H53</f>
        <v>54012</v>
      </c>
      <c r="J53" s="136" t="s">
        <v>57</v>
      </c>
      <c r="K53" s="29"/>
    </row>
    <row r="54" spans="3:11" ht="15" thickTop="1" x14ac:dyDescent="0.3">
      <c r="C54" s="28"/>
      <c r="D54" s="26"/>
      <c r="E54" s="111" t="s">
        <v>46</v>
      </c>
      <c r="F54" s="13">
        <v>45017</v>
      </c>
      <c r="G54" s="92">
        <f>LOOKUP(E54,Tableau68[Échelon​],Tableau68[01-avr-23])</f>
        <v>109.05</v>
      </c>
      <c r="H54" s="139">
        <v>525</v>
      </c>
      <c r="I54" s="140">
        <f>G54*H54</f>
        <v>57251.25</v>
      </c>
      <c r="J54" s="95">
        <f>LOOKUP(E54,Tableau68[Échelon​],Tableau68[30-mars-23])*H54</f>
        <v>54012</v>
      </c>
      <c r="K54" s="29"/>
    </row>
    <row r="55" spans="3:11" ht="15" thickBot="1" x14ac:dyDescent="0.35">
      <c r="C55" s="28"/>
      <c r="D55" s="26"/>
      <c r="E55" s="88" t="s">
        <v>47</v>
      </c>
      <c r="F55" s="14">
        <v>45383</v>
      </c>
      <c r="G55" s="93">
        <f>LOOKUP(E55,Tableau68[Échelon​],Tableau68[01-avr-24])</f>
        <v>118.22</v>
      </c>
      <c r="H55" s="141">
        <v>525</v>
      </c>
      <c r="I55" s="142">
        <f>G55*H55</f>
        <v>62065.5</v>
      </c>
      <c r="J55" s="94">
        <f>LOOKUP(E55,Tableau68[Échelon​],Tableau68[30-mars-23])*H55</f>
        <v>55419</v>
      </c>
      <c r="K55" s="29"/>
    </row>
    <row r="56" spans="3:11" ht="15.6" thickTop="1" thickBot="1" x14ac:dyDescent="0.35">
      <c r="C56" s="28"/>
      <c r="D56" s="26"/>
      <c r="E56" s="26"/>
      <c r="F56" s="26"/>
      <c r="G56" s="26"/>
      <c r="H56" s="26"/>
      <c r="I56" s="26"/>
      <c r="J56" s="26"/>
      <c r="K56" s="29"/>
    </row>
    <row r="57" spans="3:11" ht="17.399999999999999" thickTop="1" thickBot="1" x14ac:dyDescent="0.35">
      <c r="C57" s="28"/>
      <c r="D57" s="16"/>
      <c r="E57" s="89"/>
      <c r="F57" s="17" t="s">
        <v>82</v>
      </c>
      <c r="G57" s="18">
        <f>I55-J55+I54-J54</f>
        <v>9885.75</v>
      </c>
      <c r="H57" s="26"/>
      <c r="I57" s="26"/>
      <c r="J57" s="26"/>
      <c r="K57" s="29"/>
    </row>
    <row r="58" spans="3:11" ht="15" thickTop="1" x14ac:dyDescent="0.3">
      <c r="C58" s="28"/>
      <c r="D58" s="32"/>
      <c r="E58" s="32"/>
      <c r="F58" s="143"/>
      <c r="G58" s="32"/>
      <c r="H58" s="26"/>
      <c r="I58" s="26"/>
      <c r="J58" s="26"/>
      <c r="K58" s="29"/>
    </row>
    <row r="59" spans="3:11" x14ac:dyDescent="0.3">
      <c r="C59" s="28"/>
      <c r="D59" s="26"/>
      <c r="E59" s="26"/>
      <c r="F59" s="26"/>
      <c r="G59" s="26"/>
      <c r="H59" s="26"/>
      <c r="I59" s="26"/>
      <c r="J59" s="26"/>
      <c r="K59" s="29"/>
    </row>
    <row r="60" spans="3:11" x14ac:dyDescent="0.3">
      <c r="C60" s="28"/>
      <c r="D60" s="38"/>
      <c r="E60" s="38"/>
      <c r="F60" s="38"/>
      <c r="G60" s="38"/>
      <c r="H60" s="38"/>
      <c r="I60" s="38"/>
      <c r="J60" s="26"/>
      <c r="K60" s="29"/>
    </row>
    <row r="61" spans="3:11" ht="15" thickBot="1" x14ac:dyDescent="0.35">
      <c r="C61" s="34"/>
      <c r="D61" s="35"/>
      <c r="E61" s="35"/>
      <c r="F61" s="35"/>
      <c r="G61" s="35"/>
      <c r="H61" s="35"/>
      <c r="I61" s="35"/>
      <c r="J61" s="35"/>
      <c r="K61" s="31"/>
    </row>
    <row r="62" spans="3:11" ht="15" thickTop="1" x14ac:dyDescent="0.3"/>
  </sheetData>
  <pageMargins left="0.7" right="0.7" top="0.75" bottom="0.75" header="0.3" footer="0.3"/>
  <pageSetup orientation="portrait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FEDDA1A-3274-47C5-B6AA-041131F5B057}">
          <x14:formula1>
            <xm:f>Support!$C$7:$C$26</xm:f>
          </x14:formula1>
          <xm:sqref>F15 D19:D21</xm:sqref>
        </x14:dataValidation>
        <x14:dataValidation type="list" allowBlank="1" showInputMessage="1" showErrorMessage="1" xr:uid="{4E768908-CEB7-4C43-8E33-012461C10C4E}">
          <x14:formula1>
            <xm:f>'Salaire 10-22'!$Y$7:$Y$24</xm:f>
          </x14:formula1>
          <xm:sqref>E54:E55 G50:I50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A2429-DA65-4CFC-BB00-383D2673567C}">
  <sheetPr>
    <tabColor rgb="FFFF99CC"/>
  </sheetPr>
  <dimension ref="A1:P54"/>
  <sheetViews>
    <sheetView topLeftCell="A26" workbookViewId="0">
      <selection activeCell="M36" sqref="M36"/>
    </sheetView>
  </sheetViews>
  <sheetFormatPr defaultColWidth="11.5546875" defaultRowHeight="14.4" x14ac:dyDescent="0.3"/>
  <cols>
    <col min="4" max="4" width="16.21875" customWidth="1"/>
    <col min="5" max="5" width="17.77734375" customWidth="1"/>
    <col min="6" max="6" width="14.33203125" customWidth="1"/>
    <col min="7" max="7" width="15" customWidth="1"/>
    <col min="8" max="8" width="13.21875" customWidth="1"/>
    <col min="9" max="9" width="14.88671875" customWidth="1"/>
    <col min="10" max="10" width="15.21875" customWidth="1"/>
    <col min="11" max="11" width="14.5546875" customWidth="1"/>
    <col min="12" max="13" width="16.21875" customWidth="1"/>
    <col min="14" max="16" width="15.44140625" customWidth="1"/>
  </cols>
  <sheetData>
    <row r="1" spans="1:12" x14ac:dyDescent="0.3">
      <c r="A1" s="23" t="s">
        <v>10</v>
      </c>
    </row>
    <row r="5" spans="1:12" x14ac:dyDescent="0.3">
      <c r="C5" t="s">
        <v>5</v>
      </c>
    </row>
    <row r="6" spans="1:12" ht="15" thickBot="1" x14ac:dyDescent="0.35">
      <c r="C6" s="40" t="s">
        <v>0</v>
      </c>
      <c r="D6" s="41" t="s">
        <v>1</v>
      </c>
      <c r="E6" s="41" t="s">
        <v>2</v>
      </c>
      <c r="F6" s="41" t="s">
        <v>3</v>
      </c>
      <c r="G6" s="42" t="s">
        <v>4</v>
      </c>
      <c r="H6" s="41" t="s">
        <v>58</v>
      </c>
      <c r="I6" s="42" t="s">
        <v>59</v>
      </c>
      <c r="J6" s="98" t="s">
        <v>60</v>
      </c>
      <c r="K6" s="98" t="s">
        <v>61</v>
      </c>
      <c r="L6" s="99" t="s">
        <v>62</v>
      </c>
    </row>
    <row r="7" spans="1:12" ht="15" thickTop="1" x14ac:dyDescent="0.3">
      <c r="C7" s="43">
        <v>1</v>
      </c>
      <c r="D7" s="2">
        <v>42431</v>
      </c>
      <c r="E7" s="3">
        <v>44721</v>
      </c>
      <c r="F7" s="3">
        <v>45615</v>
      </c>
      <c r="G7" s="5">
        <v>46527</v>
      </c>
      <c r="H7" s="6">
        <f>G7+G7*0.06</f>
        <v>49318.62</v>
      </c>
      <c r="I7" s="6">
        <f t="shared" ref="I7:I26" si="0">H7+H7*0.028</f>
        <v>50699.541360000003</v>
      </c>
      <c r="J7" s="6">
        <f t="shared" ref="J7:J26" si="1">I7+I7*0.026</f>
        <v>52017.729435360001</v>
      </c>
      <c r="K7" s="6">
        <f t="shared" ref="K7:K26" si="2">J7+J7*0.025</f>
        <v>53318.172671244</v>
      </c>
      <c r="L7" s="6">
        <f t="shared" ref="L7:L26" si="3">K7+K7*0.035</f>
        <v>55184.308714737541</v>
      </c>
    </row>
    <row r="8" spans="1:12" x14ac:dyDescent="0.3">
      <c r="C8" s="44">
        <v>2</v>
      </c>
      <c r="D8" s="1">
        <v>44237</v>
      </c>
      <c r="E8" s="4">
        <v>47709</v>
      </c>
      <c r="F8" s="4">
        <v>48663</v>
      </c>
      <c r="G8" s="6">
        <v>49636</v>
      </c>
      <c r="H8" s="6">
        <f t="shared" ref="H8:H26" si="4">G8+G8*0.06</f>
        <v>52614.16</v>
      </c>
      <c r="I8" s="6">
        <f t="shared" si="0"/>
        <v>54087.356480000002</v>
      </c>
      <c r="J8" s="6">
        <f t="shared" si="1"/>
        <v>55493.627748480001</v>
      </c>
      <c r="K8" s="6">
        <f t="shared" si="2"/>
        <v>56880.968442192003</v>
      </c>
      <c r="L8" s="6">
        <f t="shared" si="3"/>
        <v>58871.80233766872</v>
      </c>
    </row>
    <row r="9" spans="1:12" x14ac:dyDescent="0.3">
      <c r="C9" s="44">
        <v>3</v>
      </c>
      <c r="D9" s="1">
        <v>46117</v>
      </c>
      <c r="E9" s="4">
        <v>50898</v>
      </c>
      <c r="F9" s="4">
        <v>51916</v>
      </c>
      <c r="G9" s="6">
        <v>52954</v>
      </c>
      <c r="H9" s="6">
        <f t="shared" si="4"/>
        <v>56131.24</v>
      </c>
      <c r="I9" s="6">
        <f t="shared" si="0"/>
        <v>57702.914720000001</v>
      </c>
      <c r="J9" s="6">
        <f t="shared" si="1"/>
        <v>59203.190502719997</v>
      </c>
      <c r="K9" s="6">
        <f t="shared" si="2"/>
        <v>60683.270265287996</v>
      </c>
      <c r="L9" s="6">
        <f t="shared" si="3"/>
        <v>62807.184724573075</v>
      </c>
    </row>
    <row r="10" spans="1:12" x14ac:dyDescent="0.3">
      <c r="C10" s="44">
        <v>4</v>
      </c>
      <c r="D10" s="1">
        <v>48078</v>
      </c>
      <c r="E10" s="4">
        <v>52025</v>
      </c>
      <c r="F10" s="4">
        <v>53066</v>
      </c>
      <c r="G10" s="6">
        <v>54127</v>
      </c>
      <c r="H10" s="6">
        <f t="shared" si="4"/>
        <v>57374.62</v>
      </c>
      <c r="I10" s="6">
        <f t="shared" si="0"/>
        <v>58981.109360000002</v>
      </c>
      <c r="J10" s="6">
        <f t="shared" si="1"/>
        <v>60514.618203360005</v>
      </c>
      <c r="K10" s="6">
        <f t="shared" si="2"/>
        <v>62027.483658444005</v>
      </c>
      <c r="L10" s="6">
        <f t="shared" si="3"/>
        <v>64198.445586489543</v>
      </c>
    </row>
    <row r="11" spans="1:12" x14ac:dyDescent="0.3">
      <c r="C11" s="44">
        <v>5</v>
      </c>
      <c r="D11" s="1">
        <v>50120</v>
      </c>
      <c r="E11" s="4">
        <v>53177</v>
      </c>
      <c r="F11" s="4">
        <v>54241</v>
      </c>
      <c r="G11" s="6">
        <v>55326</v>
      </c>
      <c r="H11" s="6">
        <f t="shared" si="4"/>
        <v>58645.56</v>
      </c>
      <c r="I11" s="6">
        <f t="shared" si="0"/>
        <v>60287.635679999999</v>
      </c>
      <c r="J11" s="6">
        <f t="shared" si="1"/>
        <v>61855.114207680002</v>
      </c>
      <c r="K11" s="6">
        <f t="shared" si="2"/>
        <v>63401.492062871999</v>
      </c>
      <c r="L11" s="6">
        <f t="shared" si="3"/>
        <v>65620.544285072523</v>
      </c>
    </row>
    <row r="12" spans="1:12" x14ac:dyDescent="0.3">
      <c r="C12" s="44">
        <v>6</v>
      </c>
      <c r="D12" s="1">
        <v>52251</v>
      </c>
      <c r="E12" s="4">
        <v>54354</v>
      </c>
      <c r="F12" s="4">
        <v>55441</v>
      </c>
      <c r="G12" s="6">
        <v>56550</v>
      </c>
      <c r="H12" s="6">
        <f t="shared" si="4"/>
        <v>59943</v>
      </c>
      <c r="I12" s="6">
        <f t="shared" si="0"/>
        <v>61621.404000000002</v>
      </c>
      <c r="J12" s="6">
        <f t="shared" si="1"/>
        <v>63223.560504000001</v>
      </c>
      <c r="K12" s="6">
        <f t="shared" si="2"/>
        <v>64804.149516600002</v>
      </c>
      <c r="L12" s="6">
        <f t="shared" si="3"/>
        <v>67072.294749681008</v>
      </c>
    </row>
    <row r="13" spans="1:12" x14ac:dyDescent="0.3">
      <c r="C13" s="44">
        <v>7</v>
      </c>
      <c r="D13" s="1">
        <v>54471</v>
      </c>
      <c r="E13" s="4">
        <v>55560</v>
      </c>
      <c r="F13" s="4">
        <v>56671</v>
      </c>
      <c r="G13" s="6">
        <v>57804</v>
      </c>
      <c r="H13" s="6">
        <f t="shared" si="4"/>
        <v>61272.24</v>
      </c>
      <c r="I13" s="6">
        <f t="shared" si="0"/>
        <v>62987.862719999997</v>
      </c>
      <c r="J13" s="6">
        <f t="shared" si="1"/>
        <v>64625.547150719998</v>
      </c>
      <c r="K13" s="6">
        <f t="shared" si="2"/>
        <v>66241.185829487993</v>
      </c>
      <c r="L13" s="6">
        <f t="shared" si="3"/>
        <v>68559.627333520068</v>
      </c>
    </row>
    <row r="14" spans="1:12" x14ac:dyDescent="0.3">
      <c r="C14" s="44">
        <v>8</v>
      </c>
      <c r="D14" s="1">
        <v>56787</v>
      </c>
      <c r="E14" s="4">
        <v>57923</v>
      </c>
      <c r="F14" s="4">
        <v>59081</v>
      </c>
      <c r="G14" s="6">
        <v>60263</v>
      </c>
      <c r="H14" s="6">
        <f t="shared" si="4"/>
        <v>63878.78</v>
      </c>
      <c r="I14" s="6">
        <f t="shared" si="0"/>
        <v>65667.385840000003</v>
      </c>
      <c r="J14" s="6">
        <f t="shared" si="1"/>
        <v>67374.73787184</v>
      </c>
      <c r="K14" s="6">
        <f t="shared" si="2"/>
        <v>69059.106318635997</v>
      </c>
      <c r="L14" s="6">
        <f t="shared" si="3"/>
        <v>71476.175039788257</v>
      </c>
    </row>
    <row r="15" spans="1:12" x14ac:dyDescent="0.3">
      <c r="C15" s="44">
        <v>9</v>
      </c>
      <c r="D15" s="1">
        <v>59199</v>
      </c>
      <c r="E15" s="4">
        <v>60383</v>
      </c>
      <c r="F15" s="4">
        <v>61591</v>
      </c>
      <c r="G15" s="6">
        <v>62823</v>
      </c>
      <c r="H15" s="6">
        <f t="shared" si="4"/>
        <v>66592.38</v>
      </c>
      <c r="I15" s="6">
        <f t="shared" si="0"/>
        <v>68456.966639999999</v>
      </c>
      <c r="J15" s="6">
        <f t="shared" si="1"/>
        <v>70236.847772640001</v>
      </c>
      <c r="K15" s="6">
        <f t="shared" si="2"/>
        <v>71992.768966956006</v>
      </c>
      <c r="L15" s="6">
        <f t="shared" si="3"/>
        <v>74512.515880799459</v>
      </c>
    </row>
    <row r="16" spans="1:12" x14ac:dyDescent="0.3">
      <c r="C16" s="44">
        <v>10</v>
      </c>
      <c r="D16" s="1">
        <v>61716</v>
      </c>
      <c r="E16" s="4">
        <v>62950</v>
      </c>
      <c r="F16" s="4">
        <v>64209</v>
      </c>
      <c r="G16" s="6">
        <v>65493</v>
      </c>
      <c r="H16" s="6">
        <f t="shared" si="4"/>
        <v>69422.58</v>
      </c>
      <c r="I16" s="6">
        <f t="shared" si="0"/>
        <v>71366.412240000005</v>
      </c>
      <c r="J16" s="6">
        <f t="shared" si="1"/>
        <v>73221.938958240004</v>
      </c>
      <c r="K16" s="6">
        <f t="shared" si="2"/>
        <v>75052.487432196009</v>
      </c>
      <c r="L16" s="6">
        <f t="shared" si="3"/>
        <v>77679.324492322863</v>
      </c>
    </row>
    <row r="17" spans="3:12" x14ac:dyDescent="0.3">
      <c r="C17" s="44">
        <v>11</v>
      </c>
      <c r="D17" s="1">
        <v>64757</v>
      </c>
      <c r="E17" s="4">
        <v>66052</v>
      </c>
      <c r="F17" s="4">
        <v>67373</v>
      </c>
      <c r="G17" s="6">
        <v>68720</v>
      </c>
      <c r="H17" s="6">
        <f t="shared" si="4"/>
        <v>72843.199999999997</v>
      </c>
      <c r="I17" s="6">
        <f t="shared" si="0"/>
        <v>74882.809599999993</v>
      </c>
      <c r="J17" s="6">
        <f t="shared" si="1"/>
        <v>76829.762649599987</v>
      </c>
      <c r="K17" s="6">
        <f t="shared" si="2"/>
        <v>78750.506715839991</v>
      </c>
      <c r="L17" s="6">
        <f t="shared" si="3"/>
        <v>81506.774450894387</v>
      </c>
    </row>
    <row r="18" spans="3:12" x14ac:dyDescent="0.3">
      <c r="C18" s="44">
        <v>12</v>
      </c>
      <c r="D18" s="1">
        <v>67988</v>
      </c>
      <c r="E18" s="4">
        <v>69348</v>
      </c>
      <c r="F18" s="4">
        <v>70735</v>
      </c>
      <c r="G18" s="6">
        <v>72150</v>
      </c>
      <c r="H18" s="6">
        <f t="shared" si="4"/>
        <v>76479</v>
      </c>
      <c r="I18" s="6">
        <f t="shared" si="0"/>
        <v>78620.411999999997</v>
      </c>
      <c r="J18" s="6">
        <f t="shared" si="1"/>
        <v>80664.542711999995</v>
      </c>
      <c r="K18" s="6">
        <f t="shared" si="2"/>
        <v>82681.156279799994</v>
      </c>
      <c r="L18" s="6">
        <f t="shared" si="3"/>
        <v>85574.996749592989</v>
      </c>
    </row>
    <row r="19" spans="3:12" x14ac:dyDescent="0.3">
      <c r="C19" s="44">
        <v>13</v>
      </c>
      <c r="D19" s="1">
        <v>71376</v>
      </c>
      <c r="E19" s="4">
        <v>72804</v>
      </c>
      <c r="F19" s="4">
        <v>74260</v>
      </c>
      <c r="G19" s="6">
        <v>75745</v>
      </c>
      <c r="H19" s="6">
        <f t="shared" si="4"/>
        <v>80289.7</v>
      </c>
      <c r="I19" s="6">
        <f t="shared" si="0"/>
        <v>82537.811600000001</v>
      </c>
      <c r="J19" s="6">
        <f t="shared" si="1"/>
        <v>84683.794701599996</v>
      </c>
      <c r="K19" s="6">
        <f t="shared" si="2"/>
        <v>86800.889569139996</v>
      </c>
      <c r="L19" s="6">
        <f t="shared" si="3"/>
        <v>89838.920704059899</v>
      </c>
    </row>
    <row r="20" spans="3:12" x14ac:dyDescent="0.3">
      <c r="C20" s="44">
        <v>14</v>
      </c>
      <c r="D20" s="1">
        <v>74935</v>
      </c>
      <c r="E20" s="4">
        <v>76434</v>
      </c>
      <c r="F20" s="4">
        <v>77963</v>
      </c>
      <c r="G20" s="6">
        <v>79522</v>
      </c>
      <c r="H20" s="6">
        <f t="shared" si="4"/>
        <v>84293.32</v>
      </c>
      <c r="I20" s="6">
        <f t="shared" si="0"/>
        <v>86653.532960000011</v>
      </c>
      <c r="J20" s="6">
        <f t="shared" si="1"/>
        <v>88906.524816960009</v>
      </c>
      <c r="K20" s="6">
        <f t="shared" si="2"/>
        <v>91129.187937384006</v>
      </c>
      <c r="L20" s="6">
        <f t="shared" si="3"/>
        <v>94318.709515192444</v>
      </c>
    </row>
    <row r="21" spans="3:12" x14ac:dyDescent="0.3">
      <c r="C21" s="44">
        <v>15</v>
      </c>
      <c r="D21" s="1">
        <v>78665</v>
      </c>
      <c r="E21" s="4">
        <v>80238</v>
      </c>
      <c r="F21" s="4">
        <v>81843</v>
      </c>
      <c r="G21" s="6">
        <v>83480</v>
      </c>
      <c r="H21" s="6">
        <f t="shared" si="4"/>
        <v>88488.8</v>
      </c>
      <c r="I21" s="6">
        <f t="shared" si="0"/>
        <v>90966.486400000009</v>
      </c>
      <c r="J21" s="6">
        <f t="shared" si="1"/>
        <v>93331.615046400009</v>
      </c>
      <c r="K21" s="6">
        <f t="shared" si="2"/>
        <v>95664.905422560012</v>
      </c>
      <c r="L21" s="6">
        <f t="shared" si="3"/>
        <v>99013.177112349615</v>
      </c>
    </row>
    <row r="22" spans="3:12" x14ac:dyDescent="0.3">
      <c r="C22" s="44">
        <v>16</v>
      </c>
      <c r="D22" s="1">
        <v>82591</v>
      </c>
      <c r="E22" s="4">
        <v>84243</v>
      </c>
      <c r="F22" s="4">
        <v>85928</v>
      </c>
      <c r="G22" s="6">
        <v>87647</v>
      </c>
      <c r="H22" s="6">
        <f t="shared" si="4"/>
        <v>92905.82</v>
      </c>
      <c r="I22" s="6">
        <f t="shared" si="0"/>
        <v>95507.182960000006</v>
      </c>
      <c r="J22" s="6">
        <f t="shared" si="1"/>
        <v>97990.369716960005</v>
      </c>
      <c r="K22" s="6">
        <f t="shared" si="2"/>
        <v>100440.12895988401</v>
      </c>
      <c r="L22" s="6">
        <f t="shared" si="3"/>
        <v>103955.53347347995</v>
      </c>
    </row>
    <row r="23" spans="3:12" x14ac:dyDescent="0.3">
      <c r="C23" s="44">
        <v>17</v>
      </c>
      <c r="D23" s="1">
        <v>86713</v>
      </c>
      <c r="E23" s="4">
        <v>88448</v>
      </c>
      <c r="F23" s="4">
        <v>90219</v>
      </c>
      <c r="G23" s="6">
        <v>92027</v>
      </c>
      <c r="H23" s="6">
        <f t="shared" si="4"/>
        <v>97548.62</v>
      </c>
      <c r="I23" s="6">
        <f t="shared" si="0"/>
        <v>100279.98135999999</v>
      </c>
      <c r="J23" s="6">
        <f t="shared" si="1"/>
        <v>102887.26087535999</v>
      </c>
      <c r="K23" s="6">
        <f t="shared" si="2"/>
        <v>105459.442397244</v>
      </c>
      <c r="L23" s="6">
        <f t="shared" si="3"/>
        <v>109150.52288114754</v>
      </c>
    </row>
    <row r="24" spans="3:12" x14ac:dyDescent="0.3">
      <c r="C24" s="44">
        <v>18</v>
      </c>
      <c r="D24" s="1">
        <v>88126</v>
      </c>
      <c r="E24" s="4">
        <v>89890</v>
      </c>
      <c r="F24" s="4">
        <v>91690</v>
      </c>
      <c r="G24" s="6">
        <v>93527</v>
      </c>
      <c r="H24" s="6">
        <f t="shared" si="4"/>
        <v>99138.62</v>
      </c>
      <c r="I24" s="6">
        <f t="shared" si="0"/>
        <v>101914.50135999999</v>
      </c>
      <c r="J24" s="6">
        <f t="shared" si="1"/>
        <v>104564.27839536</v>
      </c>
      <c r="K24" s="6">
        <f t="shared" si="2"/>
        <v>107178.385355244</v>
      </c>
      <c r="L24" s="6">
        <f t="shared" si="3"/>
        <v>110929.62884267754</v>
      </c>
    </row>
    <row r="25" spans="3:12" x14ac:dyDescent="0.3">
      <c r="C25" s="44">
        <v>19</v>
      </c>
      <c r="D25" s="1">
        <v>89563</v>
      </c>
      <c r="E25" s="4">
        <v>91355</v>
      </c>
      <c r="F25" s="4">
        <v>93185</v>
      </c>
      <c r="G25" s="6">
        <v>95051</v>
      </c>
      <c r="H25" s="6">
        <f t="shared" si="4"/>
        <v>100754.06</v>
      </c>
      <c r="I25" s="6">
        <f t="shared" si="0"/>
        <v>103575.17367999999</v>
      </c>
      <c r="J25" s="6">
        <f t="shared" si="1"/>
        <v>106268.12819567999</v>
      </c>
      <c r="K25" s="6">
        <f t="shared" si="2"/>
        <v>108924.83140057199</v>
      </c>
      <c r="L25" s="6">
        <f t="shared" si="3"/>
        <v>112737.20049959201</v>
      </c>
    </row>
    <row r="26" spans="3:12" x14ac:dyDescent="0.3">
      <c r="C26" s="45">
        <v>20</v>
      </c>
      <c r="D26" s="7">
        <v>91023</v>
      </c>
      <c r="E26" s="8">
        <v>92844</v>
      </c>
      <c r="F26" s="8">
        <v>94704</v>
      </c>
      <c r="G26" s="9">
        <v>96600</v>
      </c>
      <c r="H26" s="6">
        <f t="shared" si="4"/>
        <v>102396</v>
      </c>
      <c r="I26" s="6">
        <f t="shared" si="0"/>
        <v>105263.088</v>
      </c>
      <c r="J26" s="6">
        <f t="shared" si="1"/>
        <v>107999.92828800001</v>
      </c>
      <c r="K26" s="6">
        <f t="shared" si="2"/>
        <v>110699.92649520001</v>
      </c>
      <c r="L26" s="6">
        <f t="shared" si="3"/>
        <v>114574.42392253201</v>
      </c>
    </row>
    <row r="36" spans="4:16" ht="15" thickBot="1" x14ac:dyDescent="0.35">
      <c r="D36" s="56" t="s">
        <v>32</v>
      </c>
      <c r="E36" s="129" t="s">
        <v>77</v>
      </c>
      <c r="F36" s="129" t="s">
        <v>2</v>
      </c>
      <c r="G36" s="129" t="s">
        <v>3</v>
      </c>
      <c r="H36" s="130" t="s">
        <v>80</v>
      </c>
      <c r="I36" s="129" t="s">
        <v>4</v>
      </c>
      <c r="J36" s="130" t="s">
        <v>79</v>
      </c>
      <c r="K36" s="131" t="s">
        <v>78</v>
      </c>
      <c r="L36" s="131" t="s">
        <v>58</v>
      </c>
      <c r="M36" s="132" t="s">
        <v>59</v>
      </c>
      <c r="N36" s="133" t="s">
        <v>60</v>
      </c>
      <c r="O36" s="133" t="s">
        <v>61</v>
      </c>
      <c r="P36" s="133" t="s">
        <v>62</v>
      </c>
    </row>
    <row r="37" spans="4:16" ht="15" thickTop="1" x14ac:dyDescent="0.3">
      <c r="D37" s="63" t="s">
        <v>35</v>
      </c>
      <c r="E37" s="64">
        <v>70.540000000000006</v>
      </c>
      <c r="F37" s="65">
        <v>71.95</v>
      </c>
      <c r="G37" s="66">
        <v>73.39</v>
      </c>
      <c r="H37" s="66">
        <v>77.06</v>
      </c>
      <c r="I37" s="66">
        <v>78.599999999999994</v>
      </c>
      <c r="J37" s="66">
        <v>78.599999999999994</v>
      </c>
      <c r="K37" s="67">
        <v>81.93</v>
      </c>
      <c r="L37" s="66">
        <v>86.85</v>
      </c>
      <c r="M37" s="66">
        <v>94.11</v>
      </c>
      <c r="N37" s="67">
        <v>96.55</v>
      </c>
      <c r="O37" s="66">
        <v>98.97</v>
      </c>
      <c r="P37" s="66">
        <v>102.43</v>
      </c>
    </row>
    <row r="38" spans="4:16" x14ac:dyDescent="0.3">
      <c r="D38" s="63" t="s">
        <v>36</v>
      </c>
      <c r="E38" s="70"/>
      <c r="F38" s="71" t="s">
        <v>37</v>
      </c>
      <c r="G38" s="72" t="s">
        <v>37</v>
      </c>
      <c r="H38" s="72">
        <v>79.06</v>
      </c>
      <c r="I38" s="72">
        <v>80.64</v>
      </c>
      <c r="J38" s="72">
        <v>80.77</v>
      </c>
      <c r="K38" s="73">
        <v>84.36</v>
      </c>
      <c r="L38" s="73">
        <v>89.42</v>
      </c>
      <c r="M38" s="73">
        <v>96.9</v>
      </c>
      <c r="N38" s="73">
        <v>99.42</v>
      </c>
      <c r="O38" s="73">
        <v>101.9</v>
      </c>
      <c r="P38" s="73">
        <v>105.47</v>
      </c>
    </row>
    <row r="39" spans="4:16" x14ac:dyDescent="0.3">
      <c r="D39" s="63" t="s">
        <v>38</v>
      </c>
      <c r="E39" s="70"/>
      <c r="F39" s="71" t="s">
        <v>37</v>
      </c>
      <c r="G39" s="72" t="s">
        <v>37</v>
      </c>
      <c r="H39" s="72">
        <v>81.11</v>
      </c>
      <c r="I39" s="72">
        <v>82.73</v>
      </c>
      <c r="J39" s="72">
        <v>83</v>
      </c>
      <c r="K39" s="73">
        <v>86.86</v>
      </c>
      <c r="L39" s="73">
        <v>92.07</v>
      </c>
      <c r="M39" s="73">
        <v>99.77</v>
      </c>
      <c r="N39" s="73">
        <v>102.36</v>
      </c>
      <c r="O39" s="73">
        <v>104.92</v>
      </c>
      <c r="P39" s="73">
        <v>108.6</v>
      </c>
    </row>
    <row r="40" spans="4:16" x14ac:dyDescent="0.3">
      <c r="D40" s="63" t="s">
        <v>39</v>
      </c>
      <c r="E40" s="70"/>
      <c r="F40" s="71" t="s">
        <v>37</v>
      </c>
      <c r="G40" s="72" t="s">
        <v>37</v>
      </c>
      <c r="H40" s="72">
        <v>83.22</v>
      </c>
      <c r="I40" s="72">
        <v>84.88</v>
      </c>
      <c r="J40" s="72">
        <v>85.29</v>
      </c>
      <c r="K40" s="73">
        <v>89.44</v>
      </c>
      <c r="L40" s="73">
        <v>94.81</v>
      </c>
      <c r="M40" s="73">
        <v>102.73</v>
      </c>
      <c r="N40" s="73">
        <v>105.4</v>
      </c>
      <c r="O40" s="73">
        <v>108.04</v>
      </c>
      <c r="P40" s="73">
        <v>111.82</v>
      </c>
    </row>
    <row r="41" spans="4:16" x14ac:dyDescent="0.3">
      <c r="D41" s="63" t="s">
        <v>40</v>
      </c>
      <c r="E41" s="70"/>
      <c r="F41" s="71" t="s">
        <v>37</v>
      </c>
      <c r="G41" s="72" t="s">
        <v>37</v>
      </c>
      <c r="H41" s="72" t="s">
        <v>37</v>
      </c>
      <c r="I41" s="72" t="s">
        <v>37</v>
      </c>
      <c r="J41" s="72">
        <v>87.64</v>
      </c>
      <c r="K41" s="73">
        <v>92.09</v>
      </c>
      <c r="L41" s="73">
        <v>97.62</v>
      </c>
      <c r="M41" s="73">
        <v>105.78</v>
      </c>
      <c r="N41" s="73">
        <v>108.53</v>
      </c>
      <c r="O41" s="73">
        <v>111.24</v>
      </c>
      <c r="P41" s="73">
        <v>115.13</v>
      </c>
    </row>
    <row r="42" spans="4:16" x14ac:dyDescent="0.3">
      <c r="D42" s="63" t="s">
        <v>41</v>
      </c>
      <c r="E42" s="70"/>
      <c r="F42" s="71" t="s">
        <v>37</v>
      </c>
      <c r="G42" s="72" t="s">
        <v>37</v>
      </c>
      <c r="H42" s="72" t="s">
        <v>37</v>
      </c>
      <c r="I42" s="72" t="s">
        <v>37</v>
      </c>
      <c r="J42" s="72" t="s">
        <v>37</v>
      </c>
      <c r="K42" s="73">
        <v>94.83</v>
      </c>
      <c r="L42" s="73">
        <v>100.52</v>
      </c>
      <c r="M42" s="73">
        <v>108.92</v>
      </c>
      <c r="N42" s="73">
        <v>111.76</v>
      </c>
      <c r="O42" s="73">
        <v>114.55</v>
      </c>
      <c r="P42" s="73">
        <v>118.56</v>
      </c>
    </row>
    <row r="43" spans="4:16" x14ac:dyDescent="0.3">
      <c r="D43" s="63" t="s">
        <v>42</v>
      </c>
      <c r="E43" s="70">
        <v>82.55</v>
      </c>
      <c r="F43" s="71">
        <v>84.2</v>
      </c>
      <c r="G43" s="72">
        <v>85.88</v>
      </c>
      <c r="H43" s="72">
        <v>90.17</v>
      </c>
      <c r="I43" s="72">
        <v>91.97</v>
      </c>
      <c r="J43" s="72">
        <v>91.97</v>
      </c>
      <c r="K43" s="73">
        <v>95.23</v>
      </c>
      <c r="L43" s="73">
        <v>100.94</v>
      </c>
      <c r="M43" s="73">
        <v>106.65</v>
      </c>
      <c r="N43" s="73">
        <v>109.42</v>
      </c>
      <c r="O43" s="73">
        <v>112.15</v>
      </c>
      <c r="P43" s="73">
        <v>116.08</v>
      </c>
    </row>
    <row r="44" spans="4:16" x14ac:dyDescent="0.3">
      <c r="D44" s="63" t="s">
        <v>43</v>
      </c>
      <c r="E44" s="70"/>
      <c r="F44" s="71" t="s">
        <v>44</v>
      </c>
      <c r="G44" s="72" t="s">
        <v>44</v>
      </c>
      <c r="H44" s="72">
        <v>91.94</v>
      </c>
      <c r="I44" s="72">
        <v>93.78</v>
      </c>
      <c r="J44" s="72">
        <v>93.97</v>
      </c>
      <c r="K44" s="73">
        <v>97.71</v>
      </c>
      <c r="L44" s="73">
        <v>103.57</v>
      </c>
      <c r="M44" s="73">
        <v>109.42</v>
      </c>
      <c r="N44" s="73">
        <v>112.27</v>
      </c>
      <c r="O44" s="73">
        <v>115.08</v>
      </c>
      <c r="P44" s="73">
        <v>119.1</v>
      </c>
    </row>
    <row r="45" spans="4:16" x14ac:dyDescent="0.3">
      <c r="D45" s="63" t="s">
        <v>45</v>
      </c>
      <c r="E45" s="70"/>
      <c r="F45" s="71" t="s">
        <v>44</v>
      </c>
      <c r="G45" s="72" t="s">
        <v>44</v>
      </c>
      <c r="H45" s="72">
        <v>93.74</v>
      </c>
      <c r="I45" s="72">
        <v>95.61</v>
      </c>
      <c r="J45" s="72">
        <v>96.02</v>
      </c>
      <c r="K45" s="73">
        <v>100.26</v>
      </c>
      <c r="L45" s="73">
        <v>106.28</v>
      </c>
      <c r="M45" s="73">
        <v>112.28</v>
      </c>
      <c r="N45" s="73">
        <v>115.2</v>
      </c>
      <c r="O45" s="73">
        <v>118.08</v>
      </c>
      <c r="P45" s="73">
        <v>122.21</v>
      </c>
    </row>
    <row r="46" spans="4:16" x14ac:dyDescent="0.3">
      <c r="D46" s="63" t="s">
        <v>46</v>
      </c>
      <c r="E46" s="70"/>
      <c r="F46" s="71" t="s">
        <v>44</v>
      </c>
      <c r="G46" s="72" t="s">
        <v>44</v>
      </c>
      <c r="H46" s="72">
        <v>95.58</v>
      </c>
      <c r="I46" s="72">
        <v>97.49</v>
      </c>
      <c r="J46" s="72">
        <v>98.11</v>
      </c>
      <c r="K46" s="73">
        <v>102.88</v>
      </c>
      <c r="L46" s="73">
        <v>109.05</v>
      </c>
      <c r="M46" s="73">
        <v>115.21</v>
      </c>
      <c r="N46" s="73">
        <v>118.21</v>
      </c>
      <c r="O46" s="73">
        <v>121.16</v>
      </c>
      <c r="P46" s="73">
        <v>125.41</v>
      </c>
    </row>
    <row r="47" spans="4:16" x14ac:dyDescent="0.3">
      <c r="D47" s="63" t="s">
        <v>47</v>
      </c>
      <c r="E47" s="70"/>
      <c r="F47" s="71" t="s">
        <v>44</v>
      </c>
      <c r="G47" s="72" t="s">
        <v>44</v>
      </c>
      <c r="H47" s="72" t="s">
        <v>44</v>
      </c>
      <c r="I47" s="72" t="s">
        <v>44</v>
      </c>
      <c r="J47" s="72">
        <v>100.25</v>
      </c>
      <c r="K47" s="73">
        <v>105.56</v>
      </c>
      <c r="L47" s="73">
        <v>111.89</v>
      </c>
      <c r="M47" s="73">
        <v>118.22</v>
      </c>
      <c r="N47" s="73">
        <v>121.29</v>
      </c>
      <c r="O47" s="73">
        <v>124.32</v>
      </c>
      <c r="P47" s="73">
        <v>128.66999999999999</v>
      </c>
    </row>
    <row r="48" spans="4:16" x14ac:dyDescent="0.3">
      <c r="D48" s="63" t="s">
        <v>48</v>
      </c>
      <c r="E48" s="70"/>
      <c r="F48" s="71" t="s">
        <v>44</v>
      </c>
      <c r="G48" s="72" t="s">
        <v>44</v>
      </c>
      <c r="H48" s="72" t="s">
        <v>44</v>
      </c>
      <c r="I48" s="72" t="s">
        <v>44</v>
      </c>
      <c r="J48" s="72" t="s">
        <v>44</v>
      </c>
      <c r="K48" s="73">
        <v>108.32</v>
      </c>
      <c r="L48" s="73">
        <v>114.82</v>
      </c>
      <c r="M48" s="73">
        <v>121.31</v>
      </c>
      <c r="N48" s="73">
        <v>124.46</v>
      </c>
      <c r="O48" s="73">
        <v>127.57</v>
      </c>
      <c r="P48" s="73">
        <v>132.04</v>
      </c>
    </row>
    <row r="49" spans="4:16" x14ac:dyDescent="0.3">
      <c r="D49" s="63" t="s">
        <v>49</v>
      </c>
      <c r="E49" s="70">
        <v>102.32</v>
      </c>
      <c r="F49" s="71">
        <v>104.37</v>
      </c>
      <c r="G49" s="72">
        <v>106.46</v>
      </c>
      <c r="H49" s="72">
        <v>106.46</v>
      </c>
      <c r="I49" s="72">
        <v>108.59</v>
      </c>
      <c r="J49" s="72">
        <v>108.59</v>
      </c>
      <c r="K49" s="73">
        <v>108.59</v>
      </c>
      <c r="L49" s="73">
        <v>115.11</v>
      </c>
      <c r="M49" s="73">
        <v>118.33</v>
      </c>
      <c r="N49" s="73">
        <v>121.4</v>
      </c>
      <c r="O49" s="73">
        <v>124.44</v>
      </c>
      <c r="P49" s="73">
        <v>128.80000000000001</v>
      </c>
    </row>
    <row r="50" spans="4:16" x14ac:dyDescent="0.3">
      <c r="D50" s="63" t="s">
        <v>50</v>
      </c>
      <c r="E50" s="70"/>
      <c r="F50" s="71" t="s">
        <v>37</v>
      </c>
      <c r="G50" s="72" t="s">
        <v>37</v>
      </c>
      <c r="H50" s="72">
        <v>108.2</v>
      </c>
      <c r="I50" s="72">
        <v>110.36</v>
      </c>
      <c r="J50" s="72">
        <v>110.7</v>
      </c>
      <c r="K50" s="73">
        <v>110.88</v>
      </c>
      <c r="L50" s="73">
        <v>117.53</v>
      </c>
      <c r="M50" s="73">
        <v>120.82</v>
      </c>
      <c r="N50" s="73">
        <v>123.97</v>
      </c>
      <c r="O50" s="73">
        <v>127.06</v>
      </c>
      <c r="P50" s="73">
        <v>131.51</v>
      </c>
    </row>
    <row r="51" spans="4:16" x14ac:dyDescent="0.3">
      <c r="D51" s="63" t="s">
        <v>51</v>
      </c>
      <c r="E51" s="70"/>
      <c r="F51" s="71" t="s">
        <v>37</v>
      </c>
      <c r="G51" s="72" t="s">
        <v>37</v>
      </c>
      <c r="H51" s="72">
        <v>109.97</v>
      </c>
      <c r="I51" s="72">
        <v>112.17</v>
      </c>
      <c r="J51" s="72">
        <v>112.85</v>
      </c>
      <c r="K51" s="73">
        <v>113.22</v>
      </c>
      <c r="L51" s="73">
        <v>120.01</v>
      </c>
      <c r="M51" s="73">
        <v>123.37</v>
      </c>
      <c r="N51" s="73">
        <v>126.58</v>
      </c>
      <c r="O51" s="73">
        <v>129.75</v>
      </c>
      <c r="P51" s="73">
        <v>134.29</v>
      </c>
    </row>
    <row r="52" spans="4:16" x14ac:dyDescent="0.3">
      <c r="D52" s="63" t="s">
        <v>52</v>
      </c>
      <c r="E52" s="70"/>
      <c r="F52" s="71" t="s">
        <v>37</v>
      </c>
      <c r="G52" s="72" t="s">
        <v>37</v>
      </c>
      <c r="H52" s="72">
        <v>111.78</v>
      </c>
      <c r="I52" s="72">
        <v>114.02</v>
      </c>
      <c r="J52" s="72">
        <v>115.04</v>
      </c>
      <c r="K52" s="73">
        <v>115.61</v>
      </c>
      <c r="L52" s="73">
        <v>122.55</v>
      </c>
      <c r="M52" s="73">
        <v>125.98</v>
      </c>
      <c r="N52" s="73">
        <v>129.25</v>
      </c>
      <c r="O52" s="73">
        <v>132.47999999999999</v>
      </c>
      <c r="P52" s="73">
        <v>137.12</v>
      </c>
    </row>
    <row r="53" spans="4:16" x14ac:dyDescent="0.3">
      <c r="D53" s="63" t="s">
        <v>53</v>
      </c>
      <c r="E53" s="70"/>
      <c r="F53" s="71" t="s">
        <v>37</v>
      </c>
      <c r="G53" s="72" t="s">
        <v>37</v>
      </c>
      <c r="H53" s="72" t="s">
        <v>37</v>
      </c>
      <c r="I53" s="72" t="s">
        <v>37</v>
      </c>
      <c r="J53" s="72">
        <v>117.28</v>
      </c>
      <c r="K53" s="73">
        <v>118.05</v>
      </c>
      <c r="L53" s="73">
        <v>125.13</v>
      </c>
      <c r="M53" s="73">
        <v>128.63999999999999</v>
      </c>
      <c r="N53" s="73">
        <v>131.97999999999999</v>
      </c>
      <c r="O53" s="73">
        <v>135.28</v>
      </c>
      <c r="P53" s="73">
        <v>140.02000000000001</v>
      </c>
    </row>
    <row r="54" spans="4:16" x14ac:dyDescent="0.3">
      <c r="D54" s="74" t="s">
        <v>54</v>
      </c>
      <c r="E54" s="75"/>
      <c r="F54" s="76" t="s">
        <v>37</v>
      </c>
      <c r="G54" s="77" t="s">
        <v>37</v>
      </c>
      <c r="H54" s="77" t="s">
        <v>37</v>
      </c>
      <c r="I54" s="77" t="s">
        <v>37</v>
      </c>
      <c r="J54" s="77" t="s">
        <v>37</v>
      </c>
      <c r="K54" s="78">
        <v>120.53</v>
      </c>
      <c r="L54" s="73">
        <v>127.76</v>
      </c>
      <c r="M54" s="73">
        <v>131.34</v>
      </c>
      <c r="N54" s="73">
        <v>134.75</v>
      </c>
      <c r="O54" s="73">
        <v>138.12</v>
      </c>
      <c r="P54" s="73">
        <v>142.96</v>
      </c>
    </row>
  </sheetData>
  <phoneticPr fontId="3" type="noConversion"/>
  <pageMargins left="0.7" right="0.7" top="0.75" bottom="0.75" header="0.3" footer="0.3"/>
  <pageSetup orientation="portrait" horizontalDpi="90" verticalDpi="90" r:id="rId1"/>
  <ignoredErrors>
    <ignoredError sqref="D6:L6" twoDigitTextYear="1"/>
  </ignoredError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A7A0B-540D-4CCF-8BA1-E047D10433E2}">
  <sheetPr>
    <tabColor rgb="FFFF99CC"/>
  </sheetPr>
  <dimension ref="C4:AK27"/>
  <sheetViews>
    <sheetView topLeftCell="J1" workbookViewId="0">
      <selection activeCell="Z5" sqref="Z5:AK5"/>
    </sheetView>
  </sheetViews>
  <sheetFormatPr defaultColWidth="11.5546875" defaultRowHeight="14.4" x14ac:dyDescent="0.3"/>
  <cols>
    <col min="17" max="21" width="11.21875" bestFit="1" customWidth="1"/>
    <col min="25" max="26" width="13.5546875" customWidth="1"/>
  </cols>
  <sheetData>
    <row r="4" spans="3:37" ht="15" thickBot="1" x14ac:dyDescent="0.35">
      <c r="D4" s="48" t="s">
        <v>16</v>
      </c>
      <c r="Z4" s="48" t="s">
        <v>55</v>
      </c>
    </row>
    <row r="5" spans="3:37" ht="15.6" thickTop="1" thickBot="1" x14ac:dyDescent="0.35">
      <c r="C5" s="49" t="s">
        <v>17</v>
      </c>
      <c r="D5" s="50">
        <v>40543</v>
      </c>
      <c r="E5" s="51">
        <v>40695</v>
      </c>
      <c r="F5" s="51">
        <v>41061</v>
      </c>
      <c r="G5" s="51">
        <v>41426</v>
      </c>
      <c r="H5" s="51">
        <v>41791</v>
      </c>
      <c r="I5" s="51">
        <v>42094</v>
      </c>
      <c r="J5" s="51">
        <v>42461</v>
      </c>
      <c r="K5" s="51">
        <v>42826</v>
      </c>
      <c r="L5" s="51">
        <v>43191</v>
      </c>
      <c r="M5" s="51">
        <v>43557</v>
      </c>
      <c r="N5" s="51">
        <v>43922</v>
      </c>
      <c r="O5" s="51">
        <v>44287</v>
      </c>
      <c r="P5" s="100">
        <v>44652</v>
      </c>
      <c r="Q5" s="100">
        <v>45017</v>
      </c>
      <c r="R5" s="100">
        <v>45383</v>
      </c>
      <c r="S5" s="100">
        <v>45748</v>
      </c>
      <c r="T5" s="100">
        <v>46113</v>
      </c>
      <c r="U5" s="100">
        <v>46478</v>
      </c>
      <c r="Y5" s="10"/>
      <c r="Z5" s="126">
        <v>43556</v>
      </c>
      <c r="AA5" s="126">
        <v>43922</v>
      </c>
      <c r="AB5" s="127">
        <v>44287</v>
      </c>
      <c r="AC5" s="127" t="s">
        <v>18</v>
      </c>
      <c r="AD5" s="127">
        <v>44652</v>
      </c>
      <c r="AE5" s="127">
        <v>44743</v>
      </c>
      <c r="AF5" s="128">
        <v>45015</v>
      </c>
      <c r="AG5" s="128">
        <v>45017</v>
      </c>
      <c r="AH5" s="128">
        <v>45383</v>
      </c>
      <c r="AI5" s="128">
        <v>45748</v>
      </c>
      <c r="AJ5" s="128">
        <v>46113</v>
      </c>
      <c r="AK5" s="128">
        <v>46478</v>
      </c>
    </row>
    <row r="6" spans="3:37" ht="15.6" thickTop="1" thickBot="1" x14ac:dyDescent="0.35">
      <c r="C6" s="52" t="s">
        <v>0</v>
      </c>
      <c r="D6" s="53" t="s">
        <v>19</v>
      </c>
      <c r="E6" s="54" t="s">
        <v>20</v>
      </c>
      <c r="F6" s="54" t="s">
        <v>21</v>
      </c>
      <c r="G6" s="54" t="s">
        <v>22</v>
      </c>
      <c r="H6" s="54" t="s">
        <v>23</v>
      </c>
      <c r="I6" s="54" t="s">
        <v>24</v>
      </c>
      <c r="J6" s="54" t="s">
        <v>25</v>
      </c>
      <c r="K6" s="54" t="s">
        <v>26</v>
      </c>
      <c r="L6" s="54" t="s">
        <v>27</v>
      </c>
      <c r="M6" s="54" t="s">
        <v>28</v>
      </c>
      <c r="N6" s="54" t="s">
        <v>29</v>
      </c>
      <c r="O6" s="54" t="s">
        <v>30</v>
      </c>
      <c r="P6" s="55" t="s">
        <v>31</v>
      </c>
      <c r="Q6" s="101" t="s">
        <v>63</v>
      </c>
      <c r="R6" s="101" t="s">
        <v>64</v>
      </c>
      <c r="S6" s="101" t="s">
        <v>65</v>
      </c>
      <c r="T6" s="101" t="s">
        <v>66</v>
      </c>
      <c r="U6" s="101" t="s">
        <v>67</v>
      </c>
      <c r="Y6" s="56" t="s">
        <v>32</v>
      </c>
      <c r="Z6" s="57" t="s">
        <v>33</v>
      </c>
      <c r="AA6" s="58" t="s">
        <v>34</v>
      </c>
      <c r="AB6" s="58" t="s">
        <v>19</v>
      </c>
      <c r="AC6" s="58" t="s">
        <v>20</v>
      </c>
      <c r="AD6" s="58" t="s">
        <v>21</v>
      </c>
      <c r="AE6" s="58" t="s">
        <v>22</v>
      </c>
      <c r="AF6" s="59" t="s">
        <v>23</v>
      </c>
      <c r="AG6" s="59" t="s">
        <v>24</v>
      </c>
      <c r="AH6" s="59" t="s">
        <v>25</v>
      </c>
      <c r="AI6" s="59" t="s">
        <v>26</v>
      </c>
      <c r="AJ6" s="59" t="s">
        <v>27</v>
      </c>
      <c r="AK6" s="59" t="s">
        <v>28</v>
      </c>
    </row>
    <row r="7" spans="3:37" ht="15" thickTop="1" x14ac:dyDescent="0.3">
      <c r="C7" s="60">
        <v>1</v>
      </c>
      <c r="D7" s="61">
        <v>36654</v>
      </c>
      <c r="E7" s="46">
        <v>36929</v>
      </c>
      <c r="F7" s="46">
        <v>37483</v>
      </c>
      <c r="G7" s="46">
        <v>38139</v>
      </c>
      <c r="H7" s="46">
        <v>38902</v>
      </c>
      <c r="I7" s="46">
        <v>39291</v>
      </c>
      <c r="J7" s="46">
        <v>39880</v>
      </c>
      <c r="K7" s="46">
        <v>40578</v>
      </c>
      <c r="L7" s="46">
        <v>41390</v>
      </c>
      <c r="M7" s="46">
        <v>42431</v>
      </c>
      <c r="N7" s="46">
        <v>44721</v>
      </c>
      <c r="O7" s="46">
        <v>45615</v>
      </c>
      <c r="P7" s="102">
        <v>46527</v>
      </c>
      <c r="Q7" s="62">
        <f>P7+P7*0.06</f>
        <v>49318.62</v>
      </c>
      <c r="R7" s="62">
        <f t="shared" ref="R7:R26" si="0">Q7+Q7*0.028</f>
        <v>50699.541360000003</v>
      </c>
      <c r="S7" s="62">
        <f t="shared" ref="S7:S26" si="1">R7+R7*0.026</f>
        <v>52017.729435360001</v>
      </c>
      <c r="T7" s="62">
        <f t="shared" ref="T7:T26" si="2">S7+S7*0.025</f>
        <v>53318.172671244</v>
      </c>
      <c r="U7" s="62">
        <f t="shared" ref="U7:U26" si="3">T7+T7*0.035</f>
        <v>55184.308714737541</v>
      </c>
      <c r="Y7" s="63" t="s">
        <v>35</v>
      </c>
      <c r="Z7" s="64">
        <v>70.540000000000006</v>
      </c>
      <c r="AA7" s="65">
        <v>71.95</v>
      </c>
      <c r="AB7" s="66">
        <v>73.39</v>
      </c>
      <c r="AC7" s="66">
        <v>77.06</v>
      </c>
      <c r="AD7" s="66">
        <v>78.599999999999994</v>
      </c>
      <c r="AE7" s="66">
        <v>78.599999999999994</v>
      </c>
      <c r="AF7" s="67">
        <v>81.93</v>
      </c>
      <c r="AG7" s="66">
        <v>86.85</v>
      </c>
      <c r="AH7" s="66">
        <v>94.11</v>
      </c>
      <c r="AI7" s="67">
        <v>96.55</v>
      </c>
      <c r="AJ7" s="66">
        <v>98.97</v>
      </c>
      <c r="AK7" s="66">
        <v>102.43</v>
      </c>
    </row>
    <row r="8" spans="3:37" x14ac:dyDescent="0.3">
      <c r="C8" s="63">
        <v>2</v>
      </c>
      <c r="D8" s="68">
        <v>38212</v>
      </c>
      <c r="E8" s="1">
        <v>38499</v>
      </c>
      <c r="F8" s="1">
        <v>39076</v>
      </c>
      <c r="G8" s="1">
        <v>39760</v>
      </c>
      <c r="H8" s="1">
        <v>40555</v>
      </c>
      <c r="I8" s="1">
        <v>40961</v>
      </c>
      <c r="J8" s="1">
        <v>41575</v>
      </c>
      <c r="K8" s="1">
        <v>42303</v>
      </c>
      <c r="L8" s="1">
        <v>43149</v>
      </c>
      <c r="M8" s="1">
        <v>44237</v>
      </c>
      <c r="N8" s="1">
        <v>47709</v>
      </c>
      <c r="O8" s="1">
        <v>48663</v>
      </c>
      <c r="P8" s="103">
        <v>49636</v>
      </c>
      <c r="Q8" s="69">
        <f t="shared" ref="Q8:Q26" si="4">P8+P8*0.06</f>
        <v>52614.16</v>
      </c>
      <c r="R8" s="69">
        <f t="shared" si="0"/>
        <v>54087.356480000002</v>
      </c>
      <c r="S8" s="69">
        <f t="shared" si="1"/>
        <v>55493.627748480001</v>
      </c>
      <c r="T8" s="69">
        <f t="shared" si="2"/>
        <v>56880.968442192003</v>
      </c>
      <c r="U8" s="69">
        <f t="shared" si="3"/>
        <v>58871.80233766872</v>
      </c>
      <c r="Y8" s="63" t="s">
        <v>36</v>
      </c>
      <c r="Z8" s="70"/>
      <c r="AA8" s="71" t="s">
        <v>37</v>
      </c>
      <c r="AB8" s="72" t="s">
        <v>37</v>
      </c>
      <c r="AC8" s="72">
        <v>79.06</v>
      </c>
      <c r="AD8" s="72">
        <v>80.64</v>
      </c>
      <c r="AE8" s="72">
        <v>80.77</v>
      </c>
      <c r="AF8" s="73">
        <v>84.36</v>
      </c>
      <c r="AG8" s="73">
        <v>89.42</v>
      </c>
      <c r="AH8" s="73">
        <v>96.9</v>
      </c>
      <c r="AI8" s="73">
        <v>99.42</v>
      </c>
      <c r="AJ8" s="73">
        <v>101.9</v>
      </c>
      <c r="AK8" s="73">
        <v>105.47</v>
      </c>
    </row>
    <row r="9" spans="3:37" x14ac:dyDescent="0.3">
      <c r="C9" s="63">
        <v>3</v>
      </c>
      <c r="D9" s="68">
        <v>39837</v>
      </c>
      <c r="E9" s="1">
        <v>40136</v>
      </c>
      <c r="F9" s="1">
        <v>40738</v>
      </c>
      <c r="G9" s="1">
        <v>41451</v>
      </c>
      <c r="H9" s="1">
        <v>42280</v>
      </c>
      <c r="I9" s="1">
        <v>42703</v>
      </c>
      <c r="J9" s="1">
        <v>43344</v>
      </c>
      <c r="K9" s="1">
        <v>44103</v>
      </c>
      <c r="L9" s="1">
        <v>44985</v>
      </c>
      <c r="M9" s="1">
        <v>46117</v>
      </c>
      <c r="N9" s="1">
        <v>50898</v>
      </c>
      <c r="O9" s="1">
        <v>51916</v>
      </c>
      <c r="P9" s="103">
        <v>52954</v>
      </c>
      <c r="Q9" s="69">
        <f t="shared" si="4"/>
        <v>56131.24</v>
      </c>
      <c r="R9" s="69">
        <f t="shared" si="0"/>
        <v>57702.914720000001</v>
      </c>
      <c r="S9" s="69">
        <f t="shared" si="1"/>
        <v>59203.190502719997</v>
      </c>
      <c r="T9" s="69">
        <f t="shared" si="2"/>
        <v>60683.270265287996</v>
      </c>
      <c r="U9" s="69">
        <f t="shared" si="3"/>
        <v>62807.184724573075</v>
      </c>
      <c r="Y9" s="63" t="s">
        <v>38</v>
      </c>
      <c r="Z9" s="70"/>
      <c r="AA9" s="71" t="s">
        <v>37</v>
      </c>
      <c r="AB9" s="72" t="s">
        <v>37</v>
      </c>
      <c r="AC9" s="72">
        <v>81.11</v>
      </c>
      <c r="AD9" s="72">
        <v>82.73</v>
      </c>
      <c r="AE9" s="72">
        <v>83</v>
      </c>
      <c r="AF9" s="73">
        <v>86.86</v>
      </c>
      <c r="AG9" s="73">
        <v>92.07</v>
      </c>
      <c r="AH9" s="73">
        <v>99.77</v>
      </c>
      <c r="AI9" s="73">
        <v>102.36</v>
      </c>
      <c r="AJ9" s="73">
        <v>104.92</v>
      </c>
      <c r="AK9" s="73">
        <v>108.6</v>
      </c>
    </row>
    <row r="10" spans="3:37" x14ac:dyDescent="0.3">
      <c r="C10" s="63">
        <v>4</v>
      </c>
      <c r="D10" s="68">
        <v>41530</v>
      </c>
      <c r="E10" s="1">
        <v>41841</v>
      </c>
      <c r="F10" s="1">
        <v>42469</v>
      </c>
      <c r="G10" s="1">
        <v>43212</v>
      </c>
      <c r="H10" s="1">
        <v>44076</v>
      </c>
      <c r="I10" s="1">
        <v>44517</v>
      </c>
      <c r="J10" s="1">
        <v>45185</v>
      </c>
      <c r="K10" s="1">
        <v>45976</v>
      </c>
      <c r="L10" s="1">
        <v>46896</v>
      </c>
      <c r="M10" s="1">
        <v>48078</v>
      </c>
      <c r="N10" s="1">
        <v>52025</v>
      </c>
      <c r="O10" s="1">
        <v>53066</v>
      </c>
      <c r="P10" s="103">
        <v>54127</v>
      </c>
      <c r="Q10" s="69">
        <f t="shared" si="4"/>
        <v>57374.62</v>
      </c>
      <c r="R10" s="69">
        <f t="shared" si="0"/>
        <v>58981.109360000002</v>
      </c>
      <c r="S10" s="69">
        <f t="shared" si="1"/>
        <v>60514.618203360005</v>
      </c>
      <c r="T10" s="69">
        <f t="shared" si="2"/>
        <v>62027.483658444005</v>
      </c>
      <c r="U10" s="69">
        <f t="shared" si="3"/>
        <v>64198.445586489543</v>
      </c>
      <c r="Y10" s="63" t="s">
        <v>39</v>
      </c>
      <c r="Z10" s="70"/>
      <c r="AA10" s="71" t="s">
        <v>37</v>
      </c>
      <c r="AB10" s="72" t="s">
        <v>37</v>
      </c>
      <c r="AC10" s="72">
        <v>83.22</v>
      </c>
      <c r="AD10" s="72">
        <v>84.88</v>
      </c>
      <c r="AE10" s="72">
        <v>85.29</v>
      </c>
      <c r="AF10" s="73">
        <v>89.44</v>
      </c>
      <c r="AG10" s="73">
        <v>94.81</v>
      </c>
      <c r="AH10" s="73">
        <v>102.73</v>
      </c>
      <c r="AI10" s="73">
        <v>105.4</v>
      </c>
      <c r="AJ10" s="73">
        <v>108.04</v>
      </c>
      <c r="AK10" s="73">
        <v>111.82</v>
      </c>
    </row>
    <row r="11" spans="3:37" x14ac:dyDescent="0.3">
      <c r="C11" s="63">
        <v>5</v>
      </c>
      <c r="D11" s="68">
        <v>43296</v>
      </c>
      <c r="E11" s="1">
        <v>43621</v>
      </c>
      <c r="F11" s="1">
        <v>44275</v>
      </c>
      <c r="G11" s="1">
        <v>45050</v>
      </c>
      <c r="H11" s="1">
        <v>45951</v>
      </c>
      <c r="I11" s="1">
        <v>46411</v>
      </c>
      <c r="J11" s="1">
        <v>47107</v>
      </c>
      <c r="K11" s="1">
        <v>47931</v>
      </c>
      <c r="L11" s="1">
        <v>48890</v>
      </c>
      <c r="M11" s="1">
        <v>50120</v>
      </c>
      <c r="N11" s="1">
        <v>53177</v>
      </c>
      <c r="O11" s="1">
        <v>54241</v>
      </c>
      <c r="P11" s="103">
        <v>55326</v>
      </c>
      <c r="Q11" s="69">
        <f t="shared" si="4"/>
        <v>58645.56</v>
      </c>
      <c r="R11" s="69">
        <f t="shared" si="0"/>
        <v>60287.635679999999</v>
      </c>
      <c r="S11" s="69">
        <f t="shared" si="1"/>
        <v>61855.114207680002</v>
      </c>
      <c r="T11" s="69">
        <f t="shared" si="2"/>
        <v>63401.492062871999</v>
      </c>
      <c r="U11" s="69">
        <f t="shared" si="3"/>
        <v>65620.544285072523</v>
      </c>
      <c r="Y11" s="63" t="s">
        <v>40</v>
      </c>
      <c r="Z11" s="70"/>
      <c r="AA11" s="71" t="s">
        <v>37</v>
      </c>
      <c r="AB11" s="72" t="s">
        <v>37</v>
      </c>
      <c r="AC11" s="72" t="s">
        <v>37</v>
      </c>
      <c r="AD11" s="72" t="s">
        <v>37</v>
      </c>
      <c r="AE11" s="72">
        <v>87.64</v>
      </c>
      <c r="AF11" s="73">
        <v>92.09</v>
      </c>
      <c r="AG11" s="73">
        <v>97.62</v>
      </c>
      <c r="AH11" s="73">
        <v>105.78</v>
      </c>
      <c r="AI11" s="73">
        <v>108.53</v>
      </c>
      <c r="AJ11" s="73">
        <v>111.24</v>
      </c>
      <c r="AK11" s="73">
        <v>115.13</v>
      </c>
    </row>
    <row r="12" spans="3:37" x14ac:dyDescent="0.3">
      <c r="C12" s="63">
        <v>6</v>
      </c>
      <c r="D12" s="68">
        <v>45136</v>
      </c>
      <c r="E12" s="1">
        <v>45475</v>
      </c>
      <c r="F12" s="1">
        <v>46157</v>
      </c>
      <c r="G12" s="1">
        <v>46965</v>
      </c>
      <c r="H12" s="1">
        <v>47904</v>
      </c>
      <c r="I12" s="1">
        <v>48383</v>
      </c>
      <c r="J12" s="1">
        <v>49109</v>
      </c>
      <c r="K12" s="1">
        <v>49968</v>
      </c>
      <c r="L12" s="1">
        <v>50967</v>
      </c>
      <c r="M12" s="1">
        <v>52251</v>
      </c>
      <c r="N12" s="1">
        <v>54354</v>
      </c>
      <c r="O12" s="1">
        <v>55441</v>
      </c>
      <c r="P12" s="103">
        <v>56550</v>
      </c>
      <c r="Q12" s="69">
        <f t="shared" si="4"/>
        <v>59943</v>
      </c>
      <c r="R12" s="69">
        <f t="shared" si="0"/>
        <v>61621.404000000002</v>
      </c>
      <c r="S12" s="69">
        <f t="shared" si="1"/>
        <v>63223.560504000001</v>
      </c>
      <c r="T12" s="69">
        <f t="shared" si="2"/>
        <v>64804.149516600002</v>
      </c>
      <c r="U12" s="69">
        <f t="shared" si="3"/>
        <v>67072.294749681008</v>
      </c>
      <c r="Y12" s="63" t="s">
        <v>41</v>
      </c>
      <c r="Z12" s="70"/>
      <c r="AA12" s="71" t="s">
        <v>37</v>
      </c>
      <c r="AB12" s="72" t="s">
        <v>37</v>
      </c>
      <c r="AC12" s="72" t="s">
        <v>37</v>
      </c>
      <c r="AD12" s="72" t="s">
        <v>37</v>
      </c>
      <c r="AE12" s="72" t="s">
        <v>37</v>
      </c>
      <c r="AF12" s="73">
        <v>94.83</v>
      </c>
      <c r="AG12" s="73">
        <v>100.52</v>
      </c>
      <c r="AH12" s="73">
        <v>108.92</v>
      </c>
      <c r="AI12" s="73">
        <v>111.76</v>
      </c>
      <c r="AJ12" s="73">
        <v>114.55</v>
      </c>
      <c r="AK12" s="73">
        <v>118.56</v>
      </c>
    </row>
    <row r="13" spans="3:37" x14ac:dyDescent="0.3">
      <c r="C13" s="63">
        <v>7</v>
      </c>
      <c r="D13" s="68">
        <v>47055</v>
      </c>
      <c r="E13" s="1">
        <v>47408</v>
      </c>
      <c r="F13" s="1">
        <v>48119</v>
      </c>
      <c r="G13" s="1">
        <v>48961</v>
      </c>
      <c r="H13" s="1">
        <v>49940</v>
      </c>
      <c r="I13" s="1">
        <v>50439</v>
      </c>
      <c r="J13" s="1">
        <v>51196</v>
      </c>
      <c r="K13" s="1">
        <v>52092</v>
      </c>
      <c r="L13" s="1">
        <v>53134</v>
      </c>
      <c r="M13" s="1">
        <v>54471</v>
      </c>
      <c r="N13" s="1">
        <v>55560</v>
      </c>
      <c r="O13" s="1">
        <v>56671</v>
      </c>
      <c r="P13" s="103">
        <v>57804</v>
      </c>
      <c r="Q13" s="69">
        <f t="shared" si="4"/>
        <v>61272.24</v>
      </c>
      <c r="R13" s="69">
        <f t="shared" si="0"/>
        <v>62987.862719999997</v>
      </c>
      <c r="S13" s="69">
        <f t="shared" si="1"/>
        <v>64625.547150719998</v>
      </c>
      <c r="T13" s="69">
        <f t="shared" si="2"/>
        <v>66241.185829487993</v>
      </c>
      <c r="U13" s="69">
        <f t="shared" si="3"/>
        <v>68559.627333520068</v>
      </c>
      <c r="Y13" s="63" t="s">
        <v>42</v>
      </c>
      <c r="Z13" s="70">
        <v>82.55</v>
      </c>
      <c r="AA13" s="71">
        <v>84.2</v>
      </c>
      <c r="AB13" s="72">
        <v>85.88</v>
      </c>
      <c r="AC13" s="72">
        <v>90.17</v>
      </c>
      <c r="AD13" s="72">
        <v>91.97</v>
      </c>
      <c r="AE13" s="72">
        <v>91.97</v>
      </c>
      <c r="AF13" s="73">
        <v>95.23</v>
      </c>
      <c r="AG13" s="73">
        <v>100.94</v>
      </c>
      <c r="AH13" s="73">
        <v>106.65</v>
      </c>
      <c r="AI13" s="73">
        <v>109.42</v>
      </c>
      <c r="AJ13" s="73">
        <v>112.15</v>
      </c>
      <c r="AK13" s="73">
        <v>116.08</v>
      </c>
    </row>
    <row r="14" spans="3:37" x14ac:dyDescent="0.3">
      <c r="C14" s="63">
        <v>8</v>
      </c>
      <c r="D14" s="68">
        <v>49056</v>
      </c>
      <c r="E14" s="1">
        <v>49424</v>
      </c>
      <c r="F14" s="1">
        <v>50165</v>
      </c>
      <c r="G14" s="1">
        <v>51043</v>
      </c>
      <c r="H14" s="1">
        <v>52064</v>
      </c>
      <c r="I14" s="1">
        <v>52585</v>
      </c>
      <c r="J14" s="1">
        <v>53374</v>
      </c>
      <c r="K14" s="1">
        <v>54308</v>
      </c>
      <c r="L14" s="1">
        <v>55394</v>
      </c>
      <c r="M14" s="1">
        <v>56787</v>
      </c>
      <c r="N14" s="1">
        <v>57923</v>
      </c>
      <c r="O14" s="1">
        <v>59081</v>
      </c>
      <c r="P14" s="103">
        <v>60263</v>
      </c>
      <c r="Q14" s="69">
        <f t="shared" si="4"/>
        <v>63878.78</v>
      </c>
      <c r="R14" s="69">
        <f t="shared" si="0"/>
        <v>65667.385840000003</v>
      </c>
      <c r="S14" s="69">
        <f t="shared" si="1"/>
        <v>67374.73787184</v>
      </c>
      <c r="T14" s="69">
        <f t="shared" si="2"/>
        <v>69059.106318635997</v>
      </c>
      <c r="U14" s="69">
        <f t="shared" si="3"/>
        <v>71476.175039788257</v>
      </c>
      <c r="Y14" s="63" t="s">
        <v>43</v>
      </c>
      <c r="Z14" s="70"/>
      <c r="AA14" s="71" t="s">
        <v>44</v>
      </c>
      <c r="AB14" s="72" t="s">
        <v>44</v>
      </c>
      <c r="AC14" s="72">
        <v>91.94</v>
      </c>
      <c r="AD14" s="72">
        <v>93.78</v>
      </c>
      <c r="AE14" s="72">
        <v>93.97</v>
      </c>
      <c r="AF14" s="73">
        <v>97.71</v>
      </c>
      <c r="AG14" s="73">
        <v>103.57</v>
      </c>
      <c r="AH14" s="73">
        <v>109.42</v>
      </c>
      <c r="AI14" s="73">
        <v>112.27</v>
      </c>
      <c r="AJ14" s="73">
        <v>115.08</v>
      </c>
      <c r="AK14" s="73">
        <v>119.1</v>
      </c>
    </row>
    <row r="15" spans="3:37" x14ac:dyDescent="0.3">
      <c r="C15" s="63">
        <v>9</v>
      </c>
      <c r="D15" s="68">
        <v>51141</v>
      </c>
      <c r="E15" s="1">
        <v>51525</v>
      </c>
      <c r="F15" s="1">
        <v>52298</v>
      </c>
      <c r="G15" s="1">
        <v>53213</v>
      </c>
      <c r="H15" s="1">
        <v>54277</v>
      </c>
      <c r="I15" s="1">
        <v>54820</v>
      </c>
      <c r="J15" s="1">
        <v>55642</v>
      </c>
      <c r="K15" s="1">
        <v>56616</v>
      </c>
      <c r="L15" s="1">
        <v>57748</v>
      </c>
      <c r="M15" s="1">
        <v>59199</v>
      </c>
      <c r="N15" s="1">
        <v>60383</v>
      </c>
      <c r="O15" s="1">
        <v>61591</v>
      </c>
      <c r="P15" s="103">
        <v>62823</v>
      </c>
      <c r="Q15" s="69">
        <f t="shared" si="4"/>
        <v>66592.38</v>
      </c>
      <c r="R15" s="69">
        <f t="shared" si="0"/>
        <v>68456.966639999999</v>
      </c>
      <c r="S15" s="69">
        <f t="shared" si="1"/>
        <v>70236.847772640001</v>
      </c>
      <c r="T15" s="69">
        <f t="shared" si="2"/>
        <v>71992.768966956006</v>
      </c>
      <c r="U15" s="69">
        <f t="shared" si="3"/>
        <v>74512.515880799459</v>
      </c>
      <c r="Y15" s="63" t="s">
        <v>45</v>
      </c>
      <c r="Z15" s="70"/>
      <c r="AA15" s="71" t="s">
        <v>44</v>
      </c>
      <c r="AB15" s="72" t="s">
        <v>44</v>
      </c>
      <c r="AC15" s="72">
        <v>93.74</v>
      </c>
      <c r="AD15" s="72">
        <v>95.61</v>
      </c>
      <c r="AE15" s="72">
        <v>96.02</v>
      </c>
      <c r="AF15" s="73">
        <v>100.26</v>
      </c>
      <c r="AG15" s="73">
        <v>106.28</v>
      </c>
      <c r="AH15" s="73">
        <v>112.28</v>
      </c>
      <c r="AI15" s="73">
        <v>115.2</v>
      </c>
      <c r="AJ15" s="73">
        <v>118.08</v>
      </c>
      <c r="AK15" s="73">
        <v>122.21</v>
      </c>
    </row>
    <row r="16" spans="3:37" x14ac:dyDescent="0.3">
      <c r="C16" s="63">
        <v>10</v>
      </c>
      <c r="D16" s="68">
        <v>53315</v>
      </c>
      <c r="E16" s="1">
        <v>53715</v>
      </c>
      <c r="F16" s="1">
        <v>54521</v>
      </c>
      <c r="G16" s="1">
        <v>55475</v>
      </c>
      <c r="H16" s="1">
        <v>56585</v>
      </c>
      <c r="I16" s="1">
        <v>57151</v>
      </c>
      <c r="J16" s="1">
        <v>58008</v>
      </c>
      <c r="K16" s="1">
        <v>59023</v>
      </c>
      <c r="L16" s="1">
        <v>60203</v>
      </c>
      <c r="M16" s="1">
        <v>61716</v>
      </c>
      <c r="N16" s="1">
        <v>62950</v>
      </c>
      <c r="O16" s="1">
        <v>64209</v>
      </c>
      <c r="P16" s="103">
        <v>65493</v>
      </c>
      <c r="Q16" s="69">
        <f t="shared" si="4"/>
        <v>69422.58</v>
      </c>
      <c r="R16" s="69">
        <f t="shared" si="0"/>
        <v>71366.412240000005</v>
      </c>
      <c r="S16" s="69">
        <f t="shared" si="1"/>
        <v>73221.938958240004</v>
      </c>
      <c r="T16" s="69">
        <f t="shared" si="2"/>
        <v>75052.487432196009</v>
      </c>
      <c r="U16" s="69">
        <f t="shared" si="3"/>
        <v>77679.324492322863</v>
      </c>
      <c r="Y16" s="63" t="s">
        <v>46</v>
      </c>
      <c r="Z16" s="70"/>
      <c r="AA16" s="71" t="s">
        <v>44</v>
      </c>
      <c r="AB16" s="72" t="s">
        <v>44</v>
      </c>
      <c r="AC16" s="72">
        <v>95.58</v>
      </c>
      <c r="AD16" s="72">
        <v>97.49</v>
      </c>
      <c r="AE16" s="72">
        <v>98.11</v>
      </c>
      <c r="AF16" s="73">
        <v>102.88</v>
      </c>
      <c r="AG16" s="73">
        <v>109.05</v>
      </c>
      <c r="AH16" s="73">
        <v>115.21</v>
      </c>
      <c r="AI16" s="73">
        <v>118.21</v>
      </c>
      <c r="AJ16" s="73">
        <v>121.16</v>
      </c>
      <c r="AK16" s="73">
        <v>125.41</v>
      </c>
    </row>
    <row r="17" spans="3:37" x14ac:dyDescent="0.3">
      <c r="C17" s="63">
        <v>11</v>
      </c>
      <c r="D17" s="68">
        <v>55582</v>
      </c>
      <c r="E17" s="1">
        <v>55999</v>
      </c>
      <c r="F17" s="1">
        <v>56839</v>
      </c>
      <c r="G17" s="1">
        <v>57834</v>
      </c>
      <c r="H17" s="1">
        <v>58991</v>
      </c>
      <c r="I17" s="1">
        <v>59581</v>
      </c>
      <c r="J17" s="1">
        <v>60475</v>
      </c>
      <c r="K17" s="1">
        <v>61533</v>
      </c>
      <c r="L17" s="1">
        <v>62764</v>
      </c>
      <c r="M17" s="1">
        <v>64757</v>
      </c>
      <c r="N17" s="1">
        <v>66052</v>
      </c>
      <c r="O17" s="1">
        <v>67373</v>
      </c>
      <c r="P17" s="103">
        <v>68720</v>
      </c>
      <c r="Q17" s="69">
        <f t="shared" si="4"/>
        <v>72843.199999999997</v>
      </c>
      <c r="R17" s="69">
        <f t="shared" si="0"/>
        <v>74882.809599999993</v>
      </c>
      <c r="S17" s="69">
        <f t="shared" si="1"/>
        <v>76829.762649599987</v>
      </c>
      <c r="T17" s="69">
        <f t="shared" si="2"/>
        <v>78750.506715839991</v>
      </c>
      <c r="U17" s="69">
        <f t="shared" si="3"/>
        <v>81506.774450894387</v>
      </c>
      <c r="Y17" s="63" t="s">
        <v>47</v>
      </c>
      <c r="Z17" s="70"/>
      <c r="AA17" s="71" t="s">
        <v>44</v>
      </c>
      <c r="AB17" s="72" t="s">
        <v>44</v>
      </c>
      <c r="AC17" s="72" t="s">
        <v>44</v>
      </c>
      <c r="AD17" s="72" t="s">
        <v>44</v>
      </c>
      <c r="AE17" s="72">
        <v>100.25</v>
      </c>
      <c r="AF17" s="73">
        <v>105.56</v>
      </c>
      <c r="AG17" s="73">
        <v>111.89</v>
      </c>
      <c r="AH17" s="73">
        <v>118.22</v>
      </c>
      <c r="AI17" s="73">
        <v>121.29</v>
      </c>
      <c r="AJ17" s="73">
        <v>124.32</v>
      </c>
      <c r="AK17" s="73">
        <v>128.66999999999999</v>
      </c>
    </row>
    <row r="18" spans="3:37" x14ac:dyDescent="0.3">
      <c r="C18" s="63">
        <v>12</v>
      </c>
      <c r="D18" s="68">
        <v>57945</v>
      </c>
      <c r="E18" s="1">
        <v>58380</v>
      </c>
      <c r="F18" s="1">
        <v>59256</v>
      </c>
      <c r="G18" s="1">
        <v>60293</v>
      </c>
      <c r="H18" s="1">
        <v>61499</v>
      </c>
      <c r="I18" s="1">
        <v>62114</v>
      </c>
      <c r="J18" s="1">
        <v>63046</v>
      </c>
      <c r="K18" s="1">
        <v>64149</v>
      </c>
      <c r="L18" s="1">
        <v>65432</v>
      </c>
      <c r="M18" s="1">
        <v>67988</v>
      </c>
      <c r="N18" s="1">
        <v>69348</v>
      </c>
      <c r="O18" s="1">
        <v>70735</v>
      </c>
      <c r="P18" s="103">
        <v>72150</v>
      </c>
      <c r="Q18" s="69">
        <f t="shared" si="4"/>
        <v>76479</v>
      </c>
      <c r="R18" s="69">
        <f t="shared" si="0"/>
        <v>78620.411999999997</v>
      </c>
      <c r="S18" s="69">
        <f t="shared" si="1"/>
        <v>80664.542711999995</v>
      </c>
      <c r="T18" s="69">
        <f t="shared" si="2"/>
        <v>82681.156279799994</v>
      </c>
      <c r="U18" s="69">
        <f t="shared" si="3"/>
        <v>85574.996749592989</v>
      </c>
      <c r="Y18" s="63" t="s">
        <v>48</v>
      </c>
      <c r="Z18" s="70"/>
      <c r="AA18" s="71" t="s">
        <v>44</v>
      </c>
      <c r="AB18" s="72" t="s">
        <v>44</v>
      </c>
      <c r="AC18" s="72" t="s">
        <v>44</v>
      </c>
      <c r="AD18" s="72" t="s">
        <v>44</v>
      </c>
      <c r="AE18" s="72" t="s">
        <v>44</v>
      </c>
      <c r="AF18" s="73">
        <v>108.32</v>
      </c>
      <c r="AG18" s="73">
        <v>114.82</v>
      </c>
      <c r="AH18" s="73">
        <v>121.31</v>
      </c>
      <c r="AI18" s="73">
        <v>124.46</v>
      </c>
      <c r="AJ18" s="73">
        <v>127.57</v>
      </c>
      <c r="AK18" s="73">
        <v>132.04</v>
      </c>
    </row>
    <row r="19" spans="3:37" x14ac:dyDescent="0.3">
      <c r="C19" s="63">
        <v>13</v>
      </c>
      <c r="D19" s="68">
        <v>60408</v>
      </c>
      <c r="E19" s="1">
        <v>60861</v>
      </c>
      <c r="F19" s="1">
        <v>61774</v>
      </c>
      <c r="G19" s="1">
        <v>62855</v>
      </c>
      <c r="H19" s="1">
        <v>64112</v>
      </c>
      <c r="I19" s="1">
        <v>64753</v>
      </c>
      <c r="J19" s="1">
        <v>65724</v>
      </c>
      <c r="K19" s="1">
        <v>66874</v>
      </c>
      <c r="L19" s="1">
        <v>68211</v>
      </c>
      <c r="M19" s="1">
        <v>71376</v>
      </c>
      <c r="N19" s="1">
        <v>72804</v>
      </c>
      <c r="O19" s="1">
        <v>74260</v>
      </c>
      <c r="P19" s="103">
        <v>75745</v>
      </c>
      <c r="Q19" s="69">
        <f t="shared" si="4"/>
        <v>80289.7</v>
      </c>
      <c r="R19" s="69">
        <f t="shared" si="0"/>
        <v>82537.811600000001</v>
      </c>
      <c r="S19" s="69">
        <f t="shared" si="1"/>
        <v>84683.794701599996</v>
      </c>
      <c r="T19" s="69">
        <f t="shared" si="2"/>
        <v>86800.889569139996</v>
      </c>
      <c r="U19" s="69">
        <f t="shared" si="3"/>
        <v>89838.920704059899</v>
      </c>
      <c r="Y19" s="63" t="s">
        <v>49</v>
      </c>
      <c r="Z19" s="70">
        <v>102.32</v>
      </c>
      <c r="AA19" s="71">
        <v>104.37</v>
      </c>
      <c r="AB19" s="72">
        <v>106.46</v>
      </c>
      <c r="AC19" s="72">
        <v>106.46</v>
      </c>
      <c r="AD19" s="72">
        <v>108.59</v>
      </c>
      <c r="AE19" s="72">
        <v>108.59</v>
      </c>
      <c r="AF19" s="73">
        <v>108.59</v>
      </c>
      <c r="AG19" s="73">
        <v>115.11</v>
      </c>
      <c r="AH19" s="73">
        <v>118.33</v>
      </c>
      <c r="AI19" s="73">
        <v>121.4</v>
      </c>
      <c r="AJ19" s="73">
        <v>124.44</v>
      </c>
      <c r="AK19" s="73">
        <v>128.80000000000001</v>
      </c>
    </row>
    <row r="20" spans="3:37" x14ac:dyDescent="0.3">
      <c r="C20" s="63">
        <v>14</v>
      </c>
      <c r="D20" s="68">
        <v>62976</v>
      </c>
      <c r="E20" s="1">
        <v>63448</v>
      </c>
      <c r="F20" s="1">
        <v>64400</v>
      </c>
      <c r="G20" s="1">
        <v>65527</v>
      </c>
      <c r="H20" s="1">
        <v>66838</v>
      </c>
      <c r="I20" s="1">
        <v>67506</v>
      </c>
      <c r="J20" s="1">
        <v>68519</v>
      </c>
      <c r="K20" s="1">
        <v>69718</v>
      </c>
      <c r="L20" s="1">
        <v>71112</v>
      </c>
      <c r="M20" s="1">
        <v>74935</v>
      </c>
      <c r="N20" s="1">
        <v>76434</v>
      </c>
      <c r="O20" s="1">
        <v>77963</v>
      </c>
      <c r="P20" s="103">
        <v>79522</v>
      </c>
      <c r="Q20" s="69">
        <f t="shared" si="4"/>
        <v>84293.32</v>
      </c>
      <c r="R20" s="69">
        <f t="shared" si="0"/>
        <v>86653.532960000011</v>
      </c>
      <c r="S20" s="69">
        <f t="shared" si="1"/>
        <v>88906.524816960009</v>
      </c>
      <c r="T20" s="69">
        <f t="shared" si="2"/>
        <v>91129.187937384006</v>
      </c>
      <c r="U20" s="69">
        <f t="shared" si="3"/>
        <v>94318.709515192444</v>
      </c>
      <c r="Y20" s="63" t="s">
        <v>50</v>
      </c>
      <c r="Z20" s="70"/>
      <c r="AA20" s="71" t="s">
        <v>37</v>
      </c>
      <c r="AB20" s="72" t="s">
        <v>37</v>
      </c>
      <c r="AC20" s="72">
        <v>108.2</v>
      </c>
      <c r="AD20" s="72">
        <v>110.36</v>
      </c>
      <c r="AE20" s="72">
        <v>110.7</v>
      </c>
      <c r="AF20" s="73">
        <v>110.88</v>
      </c>
      <c r="AG20" s="73">
        <v>117.53</v>
      </c>
      <c r="AH20" s="73">
        <v>120.82</v>
      </c>
      <c r="AI20" s="73">
        <v>123.97</v>
      </c>
      <c r="AJ20" s="73">
        <v>127.06</v>
      </c>
      <c r="AK20" s="73">
        <v>131.51</v>
      </c>
    </row>
    <row r="21" spans="3:37" x14ac:dyDescent="0.3">
      <c r="C21" s="63">
        <v>15</v>
      </c>
      <c r="D21" s="68">
        <v>65653</v>
      </c>
      <c r="E21" s="1">
        <v>66145</v>
      </c>
      <c r="F21" s="1">
        <v>67137</v>
      </c>
      <c r="G21" s="1">
        <v>68312</v>
      </c>
      <c r="H21" s="1">
        <v>69678</v>
      </c>
      <c r="I21" s="1">
        <v>70375</v>
      </c>
      <c r="J21" s="1">
        <v>71431</v>
      </c>
      <c r="K21" s="1">
        <v>72681</v>
      </c>
      <c r="L21" s="1">
        <v>74135</v>
      </c>
      <c r="M21" s="1">
        <v>78665</v>
      </c>
      <c r="N21" s="1">
        <v>80238</v>
      </c>
      <c r="O21" s="1">
        <v>81843</v>
      </c>
      <c r="P21" s="103">
        <v>83480</v>
      </c>
      <c r="Q21" s="69">
        <f t="shared" si="4"/>
        <v>88488.8</v>
      </c>
      <c r="R21" s="69">
        <f t="shared" si="0"/>
        <v>90966.486400000009</v>
      </c>
      <c r="S21" s="69">
        <f t="shared" si="1"/>
        <v>93331.615046400009</v>
      </c>
      <c r="T21" s="69">
        <f t="shared" si="2"/>
        <v>95664.905422560012</v>
      </c>
      <c r="U21" s="69">
        <f t="shared" si="3"/>
        <v>99013.177112349615</v>
      </c>
      <c r="Y21" s="63" t="s">
        <v>51</v>
      </c>
      <c r="Z21" s="70"/>
      <c r="AA21" s="71" t="s">
        <v>37</v>
      </c>
      <c r="AB21" s="72" t="s">
        <v>37</v>
      </c>
      <c r="AC21" s="72">
        <v>109.97</v>
      </c>
      <c r="AD21" s="72">
        <v>112.17</v>
      </c>
      <c r="AE21" s="72">
        <v>112.85</v>
      </c>
      <c r="AF21" s="73">
        <v>113.22</v>
      </c>
      <c r="AG21" s="73">
        <v>120.01</v>
      </c>
      <c r="AH21" s="73">
        <v>123.37</v>
      </c>
      <c r="AI21" s="73">
        <v>126.58</v>
      </c>
      <c r="AJ21" s="73">
        <v>129.75</v>
      </c>
      <c r="AK21" s="73">
        <v>134.29</v>
      </c>
    </row>
    <row r="22" spans="3:37" x14ac:dyDescent="0.3">
      <c r="C22" s="63">
        <v>16</v>
      </c>
      <c r="D22" s="68">
        <v>68444</v>
      </c>
      <c r="E22" s="1">
        <v>68957</v>
      </c>
      <c r="F22" s="1">
        <v>69991</v>
      </c>
      <c r="G22" s="1">
        <v>71216</v>
      </c>
      <c r="H22" s="1">
        <v>72640</v>
      </c>
      <c r="I22" s="1">
        <v>73366</v>
      </c>
      <c r="J22" s="1">
        <v>74466</v>
      </c>
      <c r="K22" s="1">
        <v>75769</v>
      </c>
      <c r="L22" s="1">
        <v>77284</v>
      </c>
      <c r="M22" s="1">
        <v>82591</v>
      </c>
      <c r="N22" s="1">
        <v>84243</v>
      </c>
      <c r="O22" s="1">
        <v>85928</v>
      </c>
      <c r="P22" s="103">
        <v>87647</v>
      </c>
      <c r="Q22" s="69">
        <f t="shared" si="4"/>
        <v>92905.82</v>
      </c>
      <c r="R22" s="69">
        <f t="shared" si="0"/>
        <v>95507.182960000006</v>
      </c>
      <c r="S22" s="69">
        <f t="shared" si="1"/>
        <v>97990.369716960005</v>
      </c>
      <c r="T22" s="69">
        <f t="shared" si="2"/>
        <v>100440.12895988401</v>
      </c>
      <c r="U22" s="69">
        <f t="shared" si="3"/>
        <v>103955.53347347995</v>
      </c>
      <c r="Y22" s="63" t="s">
        <v>52</v>
      </c>
      <c r="Z22" s="70"/>
      <c r="AA22" s="71" t="s">
        <v>37</v>
      </c>
      <c r="AB22" s="72" t="s">
        <v>37</v>
      </c>
      <c r="AC22" s="72">
        <v>111.78</v>
      </c>
      <c r="AD22" s="72">
        <v>114.02</v>
      </c>
      <c r="AE22" s="72">
        <v>115.04</v>
      </c>
      <c r="AF22" s="73">
        <v>115.61</v>
      </c>
      <c r="AG22" s="73">
        <v>122.55</v>
      </c>
      <c r="AH22" s="73">
        <v>125.98</v>
      </c>
      <c r="AI22" s="73">
        <v>129.25</v>
      </c>
      <c r="AJ22" s="73">
        <v>132.47999999999999</v>
      </c>
      <c r="AK22" s="73">
        <v>137.12</v>
      </c>
    </row>
    <row r="23" spans="3:37" x14ac:dyDescent="0.3">
      <c r="C23" s="63">
        <v>17</v>
      </c>
      <c r="D23" s="68">
        <v>71354</v>
      </c>
      <c r="E23" s="1">
        <v>71889</v>
      </c>
      <c r="F23" s="1">
        <v>72967</v>
      </c>
      <c r="G23" s="1">
        <v>74244</v>
      </c>
      <c r="H23" s="1">
        <v>75729</v>
      </c>
      <c r="I23" s="1">
        <v>76486</v>
      </c>
      <c r="J23" s="1">
        <v>77633</v>
      </c>
      <c r="K23" s="1">
        <v>78992</v>
      </c>
      <c r="L23" s="1">
        <v>80572</v>
      </c>
      <c r="M23" s="1">
        <v>86713</v>
      </c>
      <c r="N23" s="1">
        <v>88448</v>
      </c>
      <c r="O23" s="1">
        <v>90219</v>
      </c>
      <c r="P23" s="103">
        <v>92027</v>
      </c>
      <c r="Q23" s="69">
        <f t="shared" si="4"/>
        <v>97548.62</v>
      </c>
      <c r="R23" s="69">
        <f t="shared" si="0"/>
        <v>100279.98135999999</v>
      </c>
      <c r="S23" s="69">
        <f t="shared" si="1"/>
        <v>102887.26087535999</v>
      </c>
      <c r="T23" s="69">
        <f t="shared" si="2"/>
        <v>105459.442397244</v>
      </c>
      <c r="U23" s="69">
        <f t="shared" si="3"/>
        <v>109150.52288114754</v>
      </c>
      <c r="Y23" s="63" t="s">
        <v>53</v>
      </c>
      <c r="Z23" s="70"/>
      <c r="AA23" s="71" t="s">
        <v>37</v>
      </c>
      <c r="AB23" s="72" t="s">
        <v>37</v>
      </c>
      <c r="AC23" s="72" t="s">
        <v>37</v>
      </c>
      <c r="AD23" s="72" t="s">
        <v>37</v>
      </c>
      <c r="AE23" s="72">
        <v>117.28</v>
      </c>
      <c r="AF23" s="73">
        <v>118.05</v>
      </c>
      <c r="AG23" s="73">
        <v>125.13</v>
      </c>
      <c r="AH23" s="73">
        <v>128.63999999999999</v>
      </c>
      <c r="AI23" s="73">
        <v>131.97999999999999</v>
      </c>
      <c r="AJ23" s="73">
        <v>135.28</v>
      </c>
      <c r="AK23" s="73">
        <v>140.02000000000001</v>
      </c>
    </row>
    <row r="24" spans="3:37" x14ac:dyDescent="0.3">
      <c r="C24" s="63">
        <v>18</v>
      </c>
      <c r="D24" s="68">
        <v>72514</v>
      </c>
      <c r="E24" s="1">
        <v>73058</v>
      </c>
      <c r="F24" s="1">
        <v>74154</v>
      </c>
      <c r="G24" s="1">
        <v>75452</v>
      </c>
      <c r="H24" s="1">
        <v>76961</v>
      </c>
      <c r="I24" s="1">
        <v>77731</v>
      </c>
      <c r="J24" s="1">
        <v>78897</v>
      </c>
      <c r="K24" s="1">
        <v>80278</v>
      </c>
      <c r="L24" s="1">
        <v>81884</v>
      </c>
      <c r="M24" s="1">
        <v>88126</v>
      </c>
      <c r="N24" s="1">
        <v>89890</v>
      </c>
      <c r="O24" s="1">
        <v>91690</v>
      </c>
      <c r="P24" s="103">
        <v>93527</v>
      </c>
      <c r="Q24" s="69">
        <f t="shared" si="4"/>
        <v>99138.62</v>
      </c>
      <c r="R24" s="69">
        <f t="shared" si="0"/>
        <v>101914.50135999999</v>
      </c>
      <c r="S24" s="69">
        <f t="shared" si="1"/>
        <v>104564.27839536</v>
      </c>
      <c r="T24" s="69">
        <f t="shared" si="2"/>
        <v>107178.385355244</v>
      </c>
      <c r="U24" s="69">
        <f t="shared" si="3"/>
        <v>110929.62884267754</v>
      </c>
      <c r="Y24" s="74" t="s">
        <v>54</v>
      </c>
      <c r="Z24" s="75"/>
      <c r="AA24" s="76" t="s">
        <v>37</v>
      </c>
      <c r="AB24" s="77" t="s">
        <v>37</v>
      </c>
      <c r="AC24" s="77" t="s">
        <v>37</v>
      </c>
      <c r="AD24" s="77" t="s">
        <v>37</v>
      </c>
      <c r="AE24" s="77" t="s">
        <v>37</v>
      </c>
      <c r="AF24" s="78">
        <v>120.53</v>
      </c>
      <c r="AG24" s="73">
        <v>127.76</v>
      </c>
      <c r="AH24" s="73">
        <v>131.34</v>
      </c>
      <c r="AI24" s="73">
        <v>134.75</v>
      </c>
      <c r="AJ24" s="73">
        <v>138.12</v>
      </c>
      <c r="AK24" s="73">
        <v>142.96</v>
      </c>
    </row>
    <row r="25" spans="3:37" x14ac:dyDescent="0.3">
      <c r="C25" s="63">
        <v>19</v>
      </c>
      <c r="D25" s="68">
        <v>73693</v>
      </c>
      <c r="E25" s="1">
        <v>74246</v>
      </c>
      <c r="F25" s="1">
        <v>75360</v>
      </c>
      <c r="G25" s="1">
        <v>76679</v>
      </c>
      <c r="H25" s="1">
        <v>78213</v>
      </c>
      <c r="I25" s="1">
        <v>78995</v>
      </c>
      <c r="J25" s="1">
        <v>80180</v>
      </c>
      <c r="K25" s="1">
        <v>81583</v>
      </c>
      <c r="L25" s="1">
        <v>83215</v>
      </c>
      <c r="M25" s="1">
        <v>89563</v>
      </c>
      <c r="N25" s="1">
        <v>91355</v>
      </c>
      <c r="O25" s="1">
        <v>93185</v>
      </c>
      <c r="P25" s="103">
        <v>95051</v>
      </c>
      <c r="Q25" s="69">
        <f t="shared" si="4"/>
        <v>100754.06</v>
      </c>
      <c r="R25" s="69">
        <f t="shared" si="0"/>
        <v>103575.17367999999</v>
      </c>
      <c r="S25" s="69">
        <f t="shared" si="1"/>
        <v>106268.12819567999</v>
      </c>
      <c r="T25" s="69">
        <f t="shared" si="2"/>
        <v>108924.83140057199</v>
      </c>
      <c r="U25" s="69">
        <f t="shared" si="3"/>
        <v>112737.20049959201</v>
      </c>
    </row>
    <row r="26" spans="3:37" x14ac:dyDescent="0.3">
      <c r="C26" s="74">
        <v>20</v>
      </c>
      <c r="D26" s="79">
        <v>74891</v>
      </c>
      <c r="E26" s="7">
        <v>75453</v>
      </c>
      <c r="F26" s="7">
        <v>76585</v>
      </c>
      <c r="G26" s="7">
        <v>77925</v>
      </c>
      <c r="H26" s="7">
        <v>79484</v>
      </c>
      <c r="I26" s="7">
        <v>80279</v>
      </c>
      <c r="J26" s="7">
        <v>81483</v>
      </c>
      <c r="K26" s="7">
        <v>82909</v>
      </c>
      <c r="L26" s="7">
        <v>84567</v>
      </c>
      <c r="M26" s="7">
        <v>91023</v>
      </c>
      <c r="N26" s="7">
        <v>92844</v>
      </c>
      <c r="O26" s="7">
        <v>94704</v>
      </c>
      <c r="P26" s="104">
        <v>96600</v>
      </c>
      <c r="Q26" s="69">
        <f t="shared" si="4"/>
        <v>102396</v>
      </c>
      <c r="R26" s="69">
        <f t="shared" si="0"/>
        <v>105263.088</v>
      </c>
      <c r="S26" s="69">
        <f t="shared" si="1"/>
        <v>107999.92828800001</v>
      </c>
      <c r="T26" s="69">
        <f t="shared" si="2"/>
        <v>110699.92649520001</v>
      </c>
      <c r="U26" s="69">
        <f t="shared" si="3"/>
        <v>114574.42392253201</v>
      </c>
    </row>
    <row r="27" spans="3:37" x14ac:dyDescent="0.3">
      <c r="AD27" s="80"/>
      <c r="AE27" s="80"/>
      <c r="AF27" s="80"/>
      <c r="AG27" s="80"/>
      <c r="AH27" s="80"/>
      <c r="AI27" s="80"/>
      <c r="AJ27" s="80"/>
    </row>
  </sheetData>
  <phoneticPr fontId="3" type="noConversion"/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c34d41b-bed0-4145-a5cb-4a20e3ffd3f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7423C606FCD4BB4AC653C381A61A8" ma:contentTypeVersion="18" ma:contentTypeDescription="Create a new document." ma:contentTypeScope="" ma:versionID="cf4f8ffb440fc1f46a5d29718893f98d">
  <xsd:schema xmlns:xsd="http://www.w3.org/2001/XMLSchema" xmlns:xs="http://www.w3.org/2001/XMLSchema" xmlns:p="http://schemas.microsoft.com/office/2006/metadata/properties" xmlns:ns3="c9833bec-181f-4d3d-92be-4aca44a2aa24" xmlns:ns4="9c34d41b-bed0-4145-a5cb-4a20e3ffd3f6" targetNamespace="http://schemas.microsoft.com/office/2006/metadata/properties" ma:root="true" ma:fieldsID="e52eb8c1cd15d97990ec2c3c0fc5433a" ns3:_="" ns4:_="">
    <xsd:import namespace="c9833bec-181f-4d3d-92be-4aca44a2aa24"/>
    <xsd:import namespace="9c34d41b-bed0-4145-a5cb-4a20e3ffd3f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33bec-181f-4d3d-92be-4aca44a2aa2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4d41b-bed0-4145-a5cb-4a20e3ffd3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412BBA-396E-4DE9-9E29-2A8A37CE784B}">
  <ds:schemaRefs>
    <ds:schemaRef ds:uri="http://purl.org/dc/elements/1.1/"/>
    <ds:schemaRef ds:uri="http://www.w3.org/XML/1998/namespace"/>
    <ds:schemaRef ds:uri="http://schemas.openxmlformats.org/package/2006/metadata/core-properties"/>
    <ds:schemaRef ds:uri="c9833bec-181f-4d3d-92be-4aca44a2aa24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9c34d41b-bed0-4145-a5cb-4a20e3ffd3f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3982A9A-EEA2-4080-BABC-808EA7D4AE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96A48C-73F0-47B9-90F8-3B24A9B486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833bec-181f-4d3d-92be-4aca44a2aa24"/>
    <ds:schemaRef ds:uri="9c34d41b-bed0-4145-a5cb-4a20e3ffd3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Rétro</vt:lpstr>
      <vt:lpstr>Support</vt:lpstr>
      <vt:lpstr>Salaire 10-22</vt:lpstr>
      <vt:lpstr>Échelon</vt:lpstr>
      <vt:lpstr>Écheloncdc</vt:lpstr>
      <vt:lpstr>Retrocdc</vt:lpstr>
      <vt:lpstr>Tableaucdc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Légaré</dc:creator>
  <cp:lastModifiedBy>Hakim Loudyi</cp:lastModifiedBy>
  <dcterms:created xsi:type="dcterms:W3CDTF">2022-01-18T19:22:29Z</dcterms:created>
  <dcterms:modified xsi:type="dcterms:W3CDTF">2024-08-27T16:48:32Z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0x01010054F7423C606FCD4BB4AC653C381A61A8</vt:lpwstr>
  </property>
</Properties>
</file>