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CTA\Desktop\"/>
    </mc:Choice>
  </mc:AlternateContent>
  <xr:revisionPtr revIDLastSave="0" documentId="8_{3F84044F-197A-4D5C-981B-9A077E258E68}" xr6:coauthVersionLast="38" xr6:coauthVersionMax="38" xr10:uidLastSave="{00000000-0000-0000-0000-000000000000}"/>
  <bookViews>
    <workbookView xWindow="0" yWindow="0" windowWidth="12580" windowHeight="3880" xr2:uid="{00000000-000D-0000-FFFF-FFFF00000000}"/>
  </bookViews>
  <sheets>
    <sheet name="Blank" sheetId="7" r:id="rId1"/>
    <sheet name="Sheet3" sheetId="6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6" i="7" l="1"/>
  <c r="N45" i="7"/>
  <c r="J45" i="7"/>
  <c r="N44" i="7"/>
  <c r="O41" i="7" s="1"/>
  <c r="J44" i="7"/>
  <c r="J43" i="7"/>
  <c r="J42" i="7"/>
  <c r="I39" i="7"/>
  <c r="M40" i="7" s="1"/>
  <c r="N40" i="7" s="1"/>
  <c r="H39" i="7"/>
  <c r="M37" i="7"/>
  <c r="L37" i="7"/>
  <c r="B37" i="7"/>
  <c r="E37" i="7" s="1"/>
  <c r="M36" i="7"/>
  <c r="L36" i="7"/>
  <c r="B36" i="7"/>
  <c r="E36" i="7" s="1"/>
  <c r="M35" i="7"/>
  <c r="L35" i="7"/>
  <c r="B35" i="7"/>
  <c r="E35" i="7" s="1"/>
  <c r="M34" i="7"/>
  <c r="L34" i="7"/>
  <c r="B34" i="7"/>
  <c r="E34" i="7" s="1"/>
  <c r="M33" i="7"/>
  <c r="L33" i="7"/>
  <c r="B33" i="7"/>
  <c r="E33" i="7" s="1"/>
  <c r="M32" i="7"/>
  <c r="L32" i="7"/>
  <c r="B32" i="7"/>
  <c r="E32" i="7" s="1"/>
  <c r="M31" i="7"/>
  <c r="L31" i="7"/>
  <c r="B31" i="7"/>
  <c r="E31" i="7" s="1"/>
  <c r="M30" i="7"/>
  <c r="L30" i="7"/>
  <c r="B30" i="7"/>
  <c r="E30" i="7" s="1"/>
  <c r="N28" i="7"/>
  <c r="M28" i="7"/>
  <c r="L28" i="7"/>
  <c r="K28" i="7"/>
  <c r="I28" i="7"/>
  <c r="J24" i="7"/>
  <c r="N23" i="7"/>
  <c r="J23" i="7"/>
  <c r="N22" i="7"/>
  <c r="O19" i="7" s="1"/>
  <c r="J22" i="7"/>
  <c r="J21" i="7"/>
  <c r="J20" i="7"/>
  <c r="I17" i="7"/>
  <c r="M18" i="7" s="1"/>
  <c r="N18" i="7" s="1"/>
  <c r="H17" i="7"/>
  <c r="M15" i="7"/>
  <c r="L15" i="7"/>
  <c r="B15" i="7"/>
  <c r="M14" i="7"/>
  <c r="L14" i="7"/>
  <c r="B14" i="7"/>
  <c r="M13" i="7"/>
  <c r="L13" i="7"/>
  <c r="B13" i="7"/>
  <c r="M12" i="7"/>
  <c r="L12" i="7"/>
  <c r="B12" i="7"/>
  <c r="M11" i="7"/>
  <c r="L11" i="7"/>
  <c r="B11" i="7"/>
  <c r="M10" i="7"/>
  <c r="L10" i="7"/>
  <c r="B10" i="7"/>
  <c r="M9" i="7"/>
  <c r="L9" i="7"/>
  <c r="B9" i="7"/>
  <c r="M8" i="7"/>
  <c r="L8" i="7"/>
  <c r="B8" i="7"/>
  <c r="N43" i="7" l="1"/>
  <c r="N21" i="7"/>
  <c r="M39" i="7"/>
  <c r="N39" i="7" s="1"/>
  <c r="M17" i="7"/>
  <c r="N17" i="7" s="1"/>
  <c r="M19" i="7"/>
  <c r="N19" i="7" s="1"/>
  <c r="B17" i="7"/>
  <c r="E8" i="7"/>
  <c r="B39" i="7"/>
  <c r="M41" i="7"/>
  <c r="N41" i="7" s="1"/>
  <c r="B41" i="7" l="1"/>
  <c r="B19" i="7"/>
  <c r="K11" i="7" s="1"/>
  <c r="N11" i="7" s="1"/>
  <c r="K33" i="7" l="1"/>
  <c r="N33" i="7" s="1"/>
  <c r="K30" i="7"/>
  <c r="N30" i="7" s="1"/>
  <c r="K36" i="7"/>
  <c r="N36" i="7" s="1"/>
  <c r="K32" i="7"/>
  <c r="N32" i="7" s="1"/>
  <c r="K34" i="7"/>
  <c r="N34" i="7" s="1"/>
  <c r="K37" i="7"/>
  <c r="N37" i="7" s="1"/>
  <c r="K31" i="7"/>
  <c r="N31" i="7" s="1"/>
  <c r="K35" i="7"/>
  <c r="N35" i="7" s="1"/>
  <c r="K12" i="7"/>
  <c r="N12" i="7" s="1"/>
  <c r="K9" i="7"/>
  <c r="N9" i="7" s="1"/>
  <c r="K10" i="7"/>
  <c r="N10" i="7" s="1"/>
  <c r="K15" i="7"/>
  <c r="N15" i="7" s="1"/>
  <c r="K13" i="7"/>
  <c r="N13" i="7" s="1"/>
  <c r="K8" i="7"/>
  <c r="N8" i="7" s="1"/>
  <c r="K14" i="7"/>
  <c r="N14" i="7" s="1"/>
  <c r="N42" i="7" l="1"/>
  <c r="N46" i="7" s="1"/>
  <c r="N2" i="7" s="1"/>
  <c r="N20" i="7"/>
  <c r="N24" i="7" s="1"/>
  <c r="N1" i="7" s="1"/>
  <c r="N48" i="7" l="1"/>
  <c r="N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C. Biron</author>
    <author>Alexandre Panassenko</author>
    <author>John Monat</author>
    <author xml:space="preserve">Dawson DTU </author>
  </authors>
  <commentList>
    <comment ref="C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Codes must be entered correctly and consistently. For example:
412-BYB, 412-BWX, 412-211, etc.
OR
BYB, BWX, 211, etc.
Do not include section number here.</t>
        </r>
      </text>
    </comment>
    <comment ref="D6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JACFA:</t>
        </r>
        <r>
          <rPr>
            <sz val="8"/>
            <color indexed="81"/>
            <rFont val="Tahoma"/>
            <family val="2"/>
          </rPr>
          <t xml:space="preserve">
In cases where Lecture and Lab sections are separated, specify whether the class is a Lecture or a Lab so that the HP may be calculated correctly. You may leave this field blank.</t>
        </r>
      </text>
    </comment>
    <comment ref="F6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Insert the section number here.
This field is a comment field only; it has no incidence on the CI calculation.</t>
        </r>
      </text>
    </comment>
    <comment ref="G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This field is a comment field only; it has no incidence on the CI calculation.</t>
        </r>
      </text>
    </comment>
    <comment ref="H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Number of hours per week</t>
        </r>
      </text>
    </comment>
    <comment ref="I17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NES is only applicable to courses that are at least 45 hrs (3 hrs / week).</t>
        </r>
      </text>
    </comment>
    <comment ref="I18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John Monat: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Number of students above 160</t>
        </r>
      </text>
    </comment>
    <comment ref="A19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JACFA:</t>
        </r>
        <r>
          <rPr>
            <sz val="8"/>
            <color indexed="81"/>
            <rFont val="Tahoma"/>
            <family val="2"/>
          </rPr>
          <t xml:space="preserve">
1 or 2 preps HP = 0.9;
3 preps HP = 1.1,
4 preps or more HP = 1.9</t>
        </r>
      </text>
    </comment>
    <comment ref="L19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Number of students, if 75 or more</t>
        </r>
      </text>
    </comment>
    <comment ref="A21" authorId="1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JACFA:
</t>
        </r>
        <r>
          <rPr>
            <sz val="8"/>
            <color indexed="81"/>
            <rFont val="Tahoma"/>
            <family val="2"/>
          </rPr>
          <t>In cases where traveling is required. D1 is the distance at "slow" speed, D2 is the distance at "fast" speed. Both distances should be totals (in km) for the whole semester.</t>
        </r>
      </text>
    </comment>
    <comment ref="A24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% of release for the semester.</t>
        </r>
      </text>
    </comment>
    <comment ref="N24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John Monat: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Codes must be entered correctly and consistently. For example:
412-BYB, 412-BWX, 412-211, etc.
OR
BYB, BWX, 211, etc.
Do not include section number here.</t>
        </r>
      </text>
    </comment>
    <comment ref="D28" authorId="1" shapeId="0" xr:uid="{00000000-0006-0000-0000-00000F000000}">
      <text>
        <r>
          <rPr>
            <b/>
            <sz val="8"/>
            <color indexed="81"/>
            <rFont val="Tahoma"/>
            <family val="2"/>
          </rPr>
          <t>JACFA:</t>
        </r>
        <r>
          <rPr>
            <sz val="8"/>
            <color indexed="81"/>
            <rFont val="Tahoma"/>
            <family val="2"/>
          </rPr>
          <t xml:space="preserve">
In cases where Lecture and Lab sections are separated, specify whether the class is a Lecture or a Lab so that the HP may be calculated correctly. You may leave this field blank.</t>
        </r>
      </text>
    </comment>
    <comment ref="F28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Insert the section number here.
This field is a comment field only; it has no incidence on the CI calculation.</t>
        </r>
      </text>
    </comment>
    <comment ref="G28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This field is a comment field only; it has no incidence on the CI calculation.</t>
        </r>
      </text>
    </comment>
    <comment ref="H28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Number of hours per week</t>
        </r>
      </text>
    </comment>
    <comment ref="I39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NES is only applicable to courses that are at least 45 hrs (3 hrs / week).</t>
        </r>
      </text>
    </comment>
    <comment ref="L40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Number of students above 160</t>
        </r>
      </text>
    </comment>
    <comment ref="A41" authorId="3" shapeId="0" xr:uid="{00000000-0006-0000-0000-000015000000}">
      <text>
        <r>
          <rPr>
            <b/>
            <sz val="8"/>
            <color indexed="81"/>
            <rFont val="Tahoma"/>
            <family val="2"/>
          </rPr>
          <t xml:space="preserve">JACFA:
</t>
        </r>
        <r>
          <rPr>
            <sz val="8"/>
            <color indexed="81"/>
            <rFont val="Tahoma"/>
            <family val="2"/>
          </rPr>
          <t>1 or 2 preps HP = 0.9;
3 preps HP = 1.1,
4 preps or more HP = 1.9</t>
        </r>
      </text>
    </comment>
    <comment ref="L41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Number of students, if 75 or more</t>
        </r>
      </text>
    </comment>
    <comment ref="A43" authorId="1" shapeId="0" xr:uid="{00000000-0006-0000-0000-000017000000}">
      <text>
        <r>
          <rPr>
            <b/>
            <sz val="8"/>
            <color indexed="81"/>
            <rFont val="Tahoma"/>
            <family val="2"/>
          </rPr>
          <t xml:space="preserve">JACFA:
</t>
        </r>
        <r>
          <rPr>
            <sz val="8"/>
            <color indexed="81"/>
            <rFont val="Tahoma"/>
            <family val="2"/>
          </rPr>
          <t>In cases where traveling is required. D1 is the distance at "slow" speed, D2 is the distance at "fast" speed. Both distances should be totals (in km) for the whole semester.</t>
        </r>
      </text>
    </comment>
    <comment ref="A46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DTU:</t>
        </r>
        <r>
          <rPr>
            <sz val="8"/>
            <color indexed="81"/>
            <rFont val="Tahoma"/>
            <family val="2"/>
          </rPr>
          <t xml:space="preserve">
% of release for the semester.</t>
        </r>
      </text>
    </comment>
  </commentList>
</comments>
</file>

<file path=xl/sharedStrings.xml><?xml version="1.0" encoding="utf-8"?>
<sst xmlns="http://schemas.openxmlformats.org/spreadsheetml/2006/main" count="64" uniqueCount="38">
  <si>
    <t>CI Calculation</t>
  </si>
  <si>
    <t>FALL CI</t>
  </si>
  <si>
    <t>DAY teaching (Regular sector)</t>
  </si>
  <si>
    <t>WINTER CI</t>
  </si>
  <si>
    <t>Lecture</t>
  </si>
  <si>
    <t>TOTAL CI -- Year</t>
  </si>
  <si>
    <t>Lab</t>
  </si>
  <si>
    <t>Clinical</t>
  </si>
  <si>
    <t>FALL SEMESTER</t>
  </si>
  <si>
    <t>Prep.</t>
  </si>
  <si>
    <t>Code</t>
  </si>
  <si>
    <t>Lecture / Lab</t>
  </si>
  <si>
    <t>Sec.</t>
  </si>
  <si>
    <t>Course Title</t>
  </si>
  <si>
    <t>Hrs.</t>
  </si>
  <si>
    <t>Stud.</t>
  </si>
  <si>
    <t>HP</t>
  </si>
  <si>
    <t>HC</t>
  </si>
  <si>
    <t>PES</t>
  </si>
  <si>
    <t>CI</t>
  </si>
  <si>
    <t>TOTAL</t>
  </si>
  <si>
    <t>Total PES</t>
  </si>
  <si>
    <t>NES 160</t>
  </si>
  <si>
    <t>Prep factor</t>
  </si>
  <si>
    <t>Stages with Nejk:</t>
  </si>
  <si>
    <t>Nejk</t>
  </si>
  <si>
    <t>NES 75</t>
  </si>
  <si>
    <t>Sub-Total CI</t>
  </si>
  <si>
    <t>Travel:</t>
  </si>
  <si>
    <t>D1:</t>
  </si>
  <si>
    <t>Stage Nejk</t>
  </si>
  <si>
    <t>D2:</t>
  </si>
  <si>
    <t>Travel</t>
  </si>
  <si>
    <t>Release</t>
  </si>
  <si>
    <t>Release %</t>
  </si>
  <si>
    <t>Total Fall CI</t>
  </si>
  <si>
    <t>WINTER SEMESTER</t>
  </si>
  <si>
    <t>Total Winter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</si>
</sst>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m\-yy_)"/>
    <numFmt numFmtId="165" formatCode="hh:mm\ AM/PM_)"/>
    <numFmt numFmtId="166" formatCode="0;0;&quot;-&quot;"/>
    <numFmt numFmtId="167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Geneva"/>
      <family val="2"/>
    </font>
    <font>
      <b/>
      <sz val="11"/>
      <name val="Geneva"/>
      <family val="2"/>
    </font>
    <font>
      <b/>
      <sz val="10"/>
      <name val="Geneva"/>
      <family val="2"/>
    </font>
    <font>
      <b/>
      <i/>
      <sz val="10"/>
      <name val="Genev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2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0" fontId="0" fillId="2" borderId="0" xfId="0" applyNumberFormat="1" applyFill="1" applyProtection="1">
      <protection locked="0"/>
    </xf>
    <xf numFmtId="2" fontId="4" fillId="0" borderId="3" xfId="0" applyNumberFormat="1" applyFont="1" applyFill="1" applyBorder="1" applyAlignment="1" applyProtection="1">
      <alignment horizontal="right"/>
    </xf>
    <xf numFmtId="0" fontId="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3" borderId="0" xfId="0" applyNumberFormat="1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fill"/>
      <protection locked="0"/>
    </xf>
    <xf numFmtId="166" fontId="0" fillId="4" borderId="5" xfId="0" applyNumberFormat="1" applyFill="1" applyBorder="1" applyProtection="1"/>
    <xf numFmtId="49" fontId="0" fillId="0" borderId="5" xfId="0" applyNumberFormat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2" fontId="0" fillId="4" borderId="0" xfId="0" applyNumberFormat="1" applyFill="1" applyProtection="1"/>
    <xf numFmtId="1" fontId="0" fillId="4" borderId="0" xfId="0" applyNumberFormat="1" applyFill="1" applyProtection="1"/>
    <xf numFmtId="2" fontId="0" fillId="4" borderId="0" xfId="0" applyNumberFormat="1" applyFill="1" applyAlignment="1" applyProtection="1">
      <alignment horizontal="right"/>
    </xf>
    <xf numFmtId="2" fontId="0" fillId="0" borderId="0" xfId="0" applyNumberFormat="1" applyProtection="1">
      <protection locked="0"/>
    </xf>
    <xf numFmtId="2" fontId="0" fillId="0" borderId="0" xfId="0" applyNumberFormat="1" applyAlignment="1" applyProtection="1">
      <alignment horizontal="right"/>
      <protection locked="0"/>
    </xf>
    <xf numFmtId="0" fontId="0" fillId="4" borderId="0" xfId="0" applyFill="1" applyAlignment="1" applyProtection="1">
      <alignment horizontal="right"/>
    </xf>
    <xf numFmtId="0" fontId="0" fillId="4" borderId="0" xfId="0" applyFill="1" applyProtection="1"/>
    <xf numFmtId="0" fontId="0" fillId="4" borderId="0" xfId="0" applyNumberFormat="1" applyFill="1" applyProtection="1"/>
    <xf numFmtId="0" fontId="0" fillId="4" borderId="0" xfId="0" applyFill="1" applyAlignment="1" applyProtection="1">
      <alignment horizontal="left"/>
    </xf>
    <xf numFmtId="1" fontId="0" fillId="4" borderId="0" xfId="0" applyNumberFormat="1" applyFill="1" applyAlignment="1" applyProtection="1"/>
    <xf numFmtId="1" fontId="0" fillId="4" borderId="0" xfId="0" applyNumberFormat="1" applyFill="1" applyAlignment="1" applyProtection="1">
      <alignment horizontal="right"/>
    </xf>
    <xf numFmtId="0" fontId="0" fillId="0" borderId="0" xfId="0" applyNumberFormat="1" applyAlignment="1" applyProtection="1">
      <alignment horizontal="left"/>
      <protection locked="0"/>
    </xf>
    <xf numFmtId="0" fontId="0" fillId="4" borderId="0" xfId="0" applyFill="1" applyAlignment="1" applyProtection="1"/>
    <xf numFmtId="0" fontId="0" fillId="0" borderId="0" xfId="0" applyFill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protection locked="0"/>
    </xf>
    <xf numFmtId="2" fontId="0" fillId="4" borderId="0" xfId="0" applyNumberFormat="1" applyFill="1" applyAlignment="1" applyProtection="1">
      <alignment horizontal="left"/>
    </xf>
    <xf numFmtId="0" fontId="0" fillId="4" borderId="5" xfId="0" applyFill="1" applyBorder="1" applyProtection="1"/>
    <xf numFmtId="0" fontId="0" fillId="0" borderId="5" xfId="0" applyFill="1" applyBorder="1" applyProtection="1">
      <protection locked="0"/>
    </xf>
    <xf numFmtId="167" fontId="0" fillId="0" borderId="5" xfId="1" applyNumberFormat="1" applyFont="1" applyBorder="1" applyProtection="1">
      <protection locked="0"/>
    </xf>
    <xf numFmtId="0" fontId="0" fillId="2" borderId="0" xfId="0" applyFill="1" applyProtection="1"/>
    <xf numFmtId="2" fontId="0" fillId="2" borderId="0" xfId="0" applyNumberFormat="1" applyFill="1" applyAlignment="1" applyProtection="1"/>
    <xf numFmtId="0" fontId="0" fillId="0" borderId="6" xfId="0" applyBorder="1" applyAlignment="1" applyProtection="1">
      <alignment horizontal="fill"/>
      <protection locked="0"/>
    </xf>
    <xf numFmtId="0" fontId="0" fillId="0" borderId="6" xfId="0" applyNumberFormat="1" applyBorder="1" applyAlignment="1" applyProtection="1">
      <alignment horizontal="fill"/>
      <protection locked="0"/>
    </xf>
    <xf numFmtId="2" fontId="0" fillId="0" borderId="6" xfId="0" applyNumberFormat="1" applyBorder="1" applyAlignment="1" applyProtection="1">
      <protection locked="0"/>
    </xf>
    <xf numFmtId="0" fontId="0" fillId="0" borderId="0" xfId="0" applyBorder="1" applyAlignment="1" applyProtection="1">
      <alignment horizontal="fill"/>
      <protection locked="0"/>
    </xf>
    <xf numFmtId="0" fontId="0" fillId="0" borderId="0" xfId="0" applyNumberFormat="1" applyBorder="1" applyAlignment="1" applyProtection="1">
      <alignment horizontal="fill"/>
      <protection locked="0"/>
    </xf>
    <xf numFmtId="2" fontId="0" fillId="0" borderId="0" xfId="0" applyNumberFormat="1" applyBorder="1" applyAlignment="1" applyProtection="1">
      <protection locked="0"/>
    </xf>
    <xf numFmtId="0" fontId="0" fillId="0" borderId="0" xfId="0" applyNumberFormat="1" applyAlignment="1" applyProtection="1">
      <alignment horizontal="fill"/>
      <protection locked="0"/>
    </xf>
    <xf numFmtId="0" fontId="4" fillId="5" borderId="0" xfId="0" applyFont="1" applyFill="1" applyProtection="1"/>
    <xf numFmtId="0" fontId="5" fillId="5" borderId="0" xfId="0" applyFont="1" applyFill="1" applyProtection="1"/>
    <xf numFmtId="2" fontId="4" fillId="5" borderId="0" xfId="0" applyNumberFormat="1" applyFont="1" applyFill="1" applyAlignment="1" applyProtection="1">
      <alignment horizontal="right"/>
    </xf>
    <xf numFmtId="2" fontId="0" fillId="0" borderId="0" xfId="0" applyNumberFormat="1" applyAlignment="1" applyProtection="1">
      <alignment horizontal="fill"/>
      <protection locked="0"/>
    </xf>
    <xf numFmtId="0" fontId="2" fillId="0" borderId="0" xfId="0" applyFont="1" applyProtection="1">
      <protection locked="0"/>
    </xf>
    <xf numFmtId="1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65" fontId="0" fillId="0" borderId="0" xfId="0" applyNumberFormat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NumberFormat="1" applyBorder="1" applyAlignment="1" applyProtection="1">
      <alignment horizontal="left"/>
      <protection locked="0"/>
    </xf>
    <xf numFmtId="166" fontId="0" fillId="0" borderId="5" xfId="0" applyNumberFormat="1" applyFill="1" applyBorder="1" applyAlignment="1" applyProtection="1">
      <alignment horizontal="left"/>
      <protection locked="0"/>
    </xf>
    <xf numFmtId="0" fontId="0" fillId="0" borderId="5" xfId="0" applyNumberFormat="1" applyBorder="1" applyAlignment="1" applyProtection="1">
      <alignment horizontal="left"/>
      <protection locked="0"/>
    </xf>
    <xf numFmtId="0" fontId="0" fillId="0" borderId="5" xfId="0" applyNumberForma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0" borderId="5" xfId="0" applyNumberFormat="1" applyBorder="1" applyProtection="1">
      <protection locked="0"/>
    </xf>
    <xf numFmtId="166" fontId="0" fillId="0" borderId="5" xfId="0" applyNumberFormat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20</xdr:row>
      <xdr:rowOff>28575</xdr:rowOff>
    </xdr:from>
    <xdr:to>
      <xdr:col>20</xdr:col>
      <xdr:colOff>76200</xdr:colOff>
      <xdr:row>25</xdr:row>
      <xdr:rowOff>9525</xdr:rowOff>
    </xdr:to>
    <xdr:sp macro="" textlink="">
      <xdr:nvSpPr>
        <xdr:cNvPr id="2" name="Text Box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744075" y="3914775"/>
          <a:ext cx="3409950" cy="942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Geneva"/>
            </a:rPr>
            <a:t>NOTE: If the worksheet generates 0 values, it is probably because you are using the wrong decimal symbol. Try going from a decimal point to a decimal comma, or the opposite, go from a decimal comma to a decimal point.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61"/>
  <sheetViews>
    <sheetView tabSelected="1" workbookViewId="0">
      <selection activeCell="E14" sqref="E14"/>
    </sheetView>
  </sheetViews>
  <sheetFormatPr defaultColWidth="9.1796875" defaultRowHeight="14.5"/>
  <cols>
    <col min="1" max="1" width="11.54296875" style="1" customWidth="1"/>
    <col min="2" max="2" width="7.453125" style="1" customWidth="1"/>
    <col min="3" max="3" width="10.453125" style="1" customWidth="1"/>
    <col min="4" max="4" width="12.453125" style="1" customWidth="1"/>
    <col min="5" max="5" width="10.453125" style="2" customWidth="1"/>
    <col min="6" max="6" width="5.453125" style="1" customWidth="1"/>
    <col min="7" max="7" width="32.26953125" style="1" customWidth="1"/>
    <col min="8" max="9" width="6.7265625" style="1" customWidth="1"/>
    <col min="10" max="10" width="6.7265625" style="1" hidden="1" customWidth="1"/>
    <col min="11" max="13" width="10" style="1" customWidth="1"/>
    <col min="14" max="14" width="10" style="12" customWidth="1"/>
    <col min="15" max="15" width="11.81640625" style="4" customWidth="1"/>
    <col min="16" max="16" width="4.26953125" style="1" customWidth="1"/>
    <col min="17" max="108" width="9.1796875" style="1"/>
    <col min="109" max="109" width="9.1796875" style="1" hidden="1" customWidth="1"/>
    <col min="110" max="16384" width="9.1796875" style="1"/>
  </cols>
  <sheetData>
    <row r="1" spans="1:109" ht="20">
      <c r="A1" s="54" t="s">
        <v>0</v>
      </c>
      <c r="G1" s="55"/>
      <c r="M1" s="1" t="s">
        <v>1</v>
      </c>
      <c r="N1" s="3">
        <f>N24</f>
        <v>0</v>
      </c>
    </row>
    <row r="2" spans="1:109">
      <c r="A2" s="56" t="s">
        <v>2</v>
      </c>
      <c r="C2" s="5"/>
      <c r="D2" s="5"/>
      <c r="F2" s="5"/>
      <c r="G2" s="57"/>
      <c r="M2" s="1" t="s">
        <v>3</v>
      </c>
      <c r="N2" s="3">
        <f>N46</f>
        <v>0</v>
      </c>
      <c r="O2" s="1"/>
      <c r="DE2" s="1" t="s">
        <v>4</v>
      </c>
    </row>
    <row r="3" spans="1:109">
      <c r="A3" s="6"/>
      <c r="B3" s="6"/>
      <c r="C3" s="6"/>
      <c r="D3" s="6"/>
      <c r="E3" s="7"/>
      <c r="F3" s="6"/>
      <c r="G3" s="6"/>
      <c r="L3" s="58" t="s">
        <v>5</v>
      </c>
      <c r="M3" s="59"/>
      <c r="N3" s="8">
        <f>N48</f>
        <v>0</v>
      </c>
      <c r="O3" s="1"/>
      <c r="DE3" s="1" t="s">
        <v>6</v>
      </c>
    </row>
    <row r="4" spans="1:109">
      <c r="N4" s="1"/>
      <c r="DE4" s="1" t="s">
        <v>7</v>
      </c>
    </row>
    <row r="5" spans="1:109">
      <c r="A5" s="9" t="s">
        <v>8</v>
      </c>
      <c r="B5" s="10"/>
      <c r="C5" s="10"/>
      <c r="D5" s="10"/>
      <c r="E5" s="11"/>
      <c r="F5" s="10"/>
      <c r="G5" s="10"/>
      <c r="H5" s="12"/>
      <c r="I5" s="12"/>
      <c r="J5" s="12"/>
      <c r="K5" s="12"/>
      <c r="L5" s="12"/>
      <c r="M5" s="12"/>
    </row>
    <row r="6" spans="1:109" ht="15" thickBot="1">
      <c r="A6" s="13"/>
      <c r="B6" s="60" t="s">
        <v>9</v>
      </c>
      <c r="C6" s="61" t="s">
        <v>10</v>
      </c>
      <c r="D6" s="61" t="s">
        <v>11</v>
      </c>
      <c r="E6" s="62"/>
      <c r="F6" s="61" t="s">
        <v>12</v>
      </c>
      <c r="G6" s="61" t="s">
        <v>13</v>
      </c>
      <c r="H6" s="60" t="s">
        <v>14</v>
      </c>
      <c r="I6" s="60" t="s">
        <v>15</v>
      </c>
      <c r="J6" s="60"/>
      <c r="K6" s="60" t="s">
        <v>16</v>
      </c>
      <c r="L6" s="60" t="s">
        <v>17</v>
      </c>
      <c r="M6" s="60" t="s">
        <v>18</v>
      </c>
      <c r="N6" s="60" t="s">
        <v>19</v>
      </c>
    </row>
    <row r="7" spans="1:109">
      <c r="A7" s="14"/>
      <c r="B7" s="14"/>
      <c r="H7" s="14"/>
      <c r="I7" s="14"/>
      <c r="J7" s="14"/>
      <c r="K7" s="14"/>
      <c r="L7" s="14"/>
      <c r="M7" s="14"/>
      <c r="N7" s="14"/>
    </row>
    <row r="8" spans="1:109">
      <c r="B8" s="15">
        <f>IF(ISBLANK(C8),0,1)</f>
        <v>0</v>
      </c>
      <c r="C8" s="16"/>
      <c r="D8" s="16"/>
      <c r="E8" s="63">
        <f>B8</f>
        <v>0</v>
      </c>
      <c r="F8" s="16"/>
      <c r="G8" s="17"/>
      <c r="H8" s="18"/>
      <c r="I8" s="19"/>
      <c r="J8" s="20"/>
      <c r="K8" s="21">
        <f t="shared" ref="K8:K15" si="0">(E8*(H8)*$B$19)</f>
        <v>0</v>
      </c>
      <c r="L8" s="21">
        <f t="shared" ref="L8:L15" si="1">(H8)*1.2</f>
        <v>0</v>
      </c>
      <c r="M8" s="22">
        <f>H8*I8</f>
        <v>0</v>
      </c>
      <c r="N8" s="23">
        <f>SUM(K8:L8)</f>
        <v>0</v>
      </c>
      <c r="O8" s="1"/>
    </row>
    <row r="9" spans="1:109">
      <c r="B9" s="15">
        <f>IF(ISBLANK(C9),0,IF(COUNTIF($C$8:C8,C9)&gt;=1,0,1))</f>
        <v>0</v>
      </c>
      <c r="C9" s="16"/>
      <c r="D9" s="16"/>
      <c r="E9" s="64"/>
      <c r="F9" s="16"/>
      <c r="G9" s="17"/>
      <c r="H9" s="18"/>
      <c r="I9" s="19"/>
      <c r="J9" s="20"/>
      <c r="K9" s="21">
        <f t="shared" si="0"/>
        <v>0</v>
      </c>
      <c r="L9" s="21">
        <f t="shared" si="1"/>
        <v>0</v>
      </c>
      <c r="M9" s="22">
        <f t="shared" ref="M9:M15" si="2">H9*I9</f>
        <v>0</v>
      </c>
      <c r="N9" s="23">
        <f t="shared" ref="N9:N15" si="3">SUM(K9:L9)</f>
        <v>0</v>
      </c>
      <c r="O9" s="1"/>
    </row>
    <row r="10" spans="1:109">
      <c r="B10" s="15">
        <f>IF(ISBLANK(C10),0,IF(COUNTIF($C$8:C9,C10)&gt;=1,0,1))</f>
        <v>0</v>
      </c>
      <c r="C10" s="16"/>
      <c r="D10" s="16"/>
      <c r="E10" s="64"/>
      <c r="F10" s="16"/>
      <c r="G10" s="17"/>
      <c r="H10" s="18"/>
      <c r="I10" s="19"/>
      <c r="J10" s="20"/>
      <c r="K10" s="21">
        <f t="shared" si="0"/>
        <v>0</v>
      </c>
      <c r="L10" s="21">
        <f t="shared" si="1"/>
        <v>0</v>
      </c>
      <c r="M10" s="22">
        <f t="shared" si="2"/>
        <v>0</v>
      </c>
      <c r="N10" s="23">
        <f t="shared" si="3"/>
        <v>0</v>
      </c>
      <c r="O10" s="1"/>
    </row>
    <row r="11" spans="1:109">
      <c r="B11" s="15">
        <f>IF(ISBLANK(C11),0,IF(COUNTIF($C$8:C10,C11)&gt;=1,0,1))</f>
        <v>0</v>
      </c>
      <c r="C11" s="16"/>
      <c r="D11" s="16"/>
      <c r="E11" s="65"/>
      <c r="F11" s="16"/>
      <c r="G11" s="17"/>
      <c r="H11" s="18"/>
      <c r="I11" s="19"/>
      <c r="J11" s="20"/>
      <c r="K11" s="21">
        <f t="shared" si="0"/>
        <v>0</v>
      </c>
      <c r="L11" s="21">
        <f t="shared" si="1"/>
        <v>0</v>
      </c>
      <c r="M11" s="22">
        <f t="shared" si="2"/>
        <v>0</v>
      </c>
      <c r="N11" s="23">
        <f t="shared" si="3"/>
        <v>0</v>
      </c>
    </row>
    <row r="12" spans="1:109">
      <c r="B12" s="15">
        <f>IF(ISBLANK(C12),0,IF(COUNTIF($C$8:C11,C12)&gt;=1,0,1))</f>
        <v>0</v>
      </c>
      <c r="C12" s="16"/>
      <c r="D12" s="16"/>
      <c r="E12" s="64"/>
      <c r="F12" s="16"/>
      <c r="G12" s="17"/>
      <c r="H12" s="18"/>
      <c r="I12" s="19"/>
      <c r="J12" s="20"/>
      <c r="K12" s="21">
        <f t="shared" si="0"/>
        <v>0</v>
      </c>
      <c r="L12" s="21">
        <f t="shared" si="1"/>
        <v>0</v>
      </c>
      <c r="M12" s="22">
        <f t="shared" si="2"/>
        <v>0</v>
      </c>
      <c r="N12" s="23">
        <f t="shared" si="3"/>
        <v>0</v>
      </c>
    </row>
    <row r="13" spans="1:109">
      <c r="B13" s="15">
        <f>IF(ISBLANK(C13),0,IF(COUNTIF($C$8:C12,C13)&gt;=1,0,1))</f>
        <v>0</v>
      </c>
      <c r="C13" s="16"/>
      <c r="D13" s="16"/>
      <c r="E13" s="64"/>
      <c r="F13" s="16"/>
      <c r="G13" s="17"/>
      <c r="H13" s="18"/>
      <c r="I13" s="19"/>
      <c r="J13" s="20"/>
      <c r="K13" s="21">
        <f t="shared" si="0"/>
        <v>0</v>
      </c>
      <c r="L13" s="21">
        <f t="shared" si="1"/>
        <v>0</v>
      </c>
      <c r="M13" s="22">
        <f t="shared" si="2"/>
        <v>0</v>
      </c>
      <c r="N13" s="23">
        <f t="shared" si="3"/>
        <v>0</v>
      </c>
    </row>
    <row r="14" spans="1:109">
      <c r="B14" s="15">
        <f>IF(ISBLANK(C14),0,IF(COUNTIF($C$8:C13,C14)&gt;=1,0,1))</f>
        <v>0</v>
      </c>
      <c r="C14" s="16"/>
      <c r="D14" s="16"/>
      <c r="E14" s="65"/>
      <c r="F14" s="16"/>
      <c r="G14" s="17"/>
      <c r="H14" s="18"/>
      <c r="I14" s="19"/>
      <c r="J14" s="20"/>
      <c r="K14" s="21">
        <f t="shared" si="0"/>
        <v>0</v>
      </c>
      <c r="L14" s="21">
        <f t="shared" si="1"/>
        <v>0</v>
      </c>
      <c r="M14" s="22">
        <f t="shared" si="2"/>
        <v>0</v>
      </c>
      <c r="N14" s="23">
        <f t="shared" si="3"/>
        <v>0</v>
      </c>
    </row>
    <row r="15" spans="1:109">
      <c r="B15" s="15">
        <f>IF(ISBLANK(C15),0,IF(COUNTIF($C$8:C14,C15)&gt;=1,0,1))</f>
        <v>0</v>
      </c>
      <c r="C15" s="16"/>
      <c r="D15" s="16"/>
      <c r="E15" s="65"/>
      <c r="F15" s="16"/>
      <c r="G15" s="17"/>
      <c r="H15" s="18"/>
      <c r="I15" s="19"/>
      <c r="J15" s="20"/>
      <c r="K15" s="21">
        <f t="shared" si="0"/>
        <v>0</v>
      </c>
      <c r="L15" s="21">
        <f t="shared" si="1"/>
        <v>0</v>
      </c>
      <c r="M15" s="22">
        <f t="shared" si="2"/>
        <v>0</v>
      </c>
      <c r="N15" s="23">
        <f t="shared" si="3"/>
        <v>0</v>
      </c>
    </row>
    <row r="16" spans="1:109">
      <c r="H16" s="12"/>
      <c r="K16" s="24"/>
      <c r="L16" s="24"/>
      <c r="M16" s="24"/>
      <c r="N16" s="25"/>
    </row>
    <row r="17" spans="1:15">
      <c r="A17" s="4" t="s">
        <v>20</v>
      </c>
      <c r="B17" s="26">
        <f>SUM(B8:B15)</f>
        <v>0</v>
      </c>
      <c r="C17" s="27"/>
      <c r="D17" s="27"/>
      <c r="E17" s="28"/>
      <c r="F17" s="29"/>
      <c r="G17" s="29"/>
      <c r="H17" s="26">
        <f>SUM(H8:H15)</f>
        <v>0</v>
      </c>
      <c r="I17" s="26">
        <f>SUMIF(H8:H15,"&gt;=3",I8:I15)</f>
        <v>0</v>
      </c>
      <c r="J17" s="66"/>
      <c r="K17" s="24"/>
      <c r="L17" s="30" t="s">
        <v>21</v>
      </c>
      <c r="M17" s="31">
        <f>SUM(M8:M15)</f>
        <v>0</v>
      </c>
      <c r="N17" s="23">
        <f>(MIN(415,M17)*0.04+MAX(0,M17-415)*0.07)</f>
        <v>0</v>
      </c>
    </row>
    <row r="18" spans="1:15">
      <c r="B18" s="14"/>
      <c r="C18" s="4"/>
      <c r="D18" s="4"/>
      <c r="E18" s="32"/>
      <c r="F18" s="4"/>
      <c r="G18" s="4"/>
      <c r="H18" s="12"/>
      <c r="I18" s="14"/>
      <c r="J18" s="14"/>
      <c r="K18" s="24"/>
      <c r="L18" s="33" t="s">
        <v>22</v>
      </c>
      <c r="M18" s="31">
        <f>IF((I17-160)&lt;1,0,I17-160)</f>
        <v>0</v>
      </c>
      <c r="N18" s="23">
        <f>(M18^2)*0.1</f>
        <v>0</v>
      </c>
    </row>
    <row r="19" spans="1:15">
      <c r="A19" s="1" t="s">
        <v>23</v>
      </c>
      <c r="B19" s="26">
        <f>IF(B17&gt;=4,1.75,(IF(B17=3,1.1,0.9)))</f>
        <v>0.9</v>
      </c>
      <c r="D19" s="34"/>
      <c r="G19" s="39" t="s">
        <v>24</v>
      </c>
      <c r="H19" s="35" t="s">
        <v>25</v>
      </c>
      <c r="I19" s="36" t="s">
        <v>15</v>
      </c>
      <c r="J19" s="35" t="s">
        <v>19</v>
      </c>
      <c r="L19" s="27" t="s">
        <v>26</v>
      </c>
      <c r="M19" s="31">
        <f>IF((I17&lt;75),0,I17)</f>
        <v>0</v>
      </c>
      <c r="N19" s="23">
        <f>(M19)*0.01</f>
        <v>0</v>
      </c>
      <c r="O19" s="4">
        <f>+N22/80*2</f>
        <v>0</v>
      </c>
    </row>
    <row r="20" spans="1:15">
      <c r="A20" s="4"/>
      <c r="G20" s="35"/>
      <c r="H20" s="35"/>
      <c r="I20" s="35"/>
      <c r="J20" s="67">
        <f>IF(OR(I20="",H20=""),0,I20/H20*0.89*40)</f>
        <v>0</v>
      </c>
      <c r="L20" s="37" t="s">
        <v>27</v>
      </c>
      <c r="M20" s="21"/>
      <c r="N20" s="23">
        <f>SUM(N8:N19)</f>
        <v>0</v>
      </c>
    </row>
    <row r="21" spans="1:15">
      <c r="A21" s="4" t="s">
        <v>28</v>
      </c>
      <c r="B21" s="38" t="s">
        <v>29</v>
      </c>
      <c r="C21" s="39"/>
      <c r="G21" s="35"/>
      <c r="H21" s="35"/>
      <c r="I21" s="35"/>
      <c r="J21" s="67">
        <f>IF(OR(I21="",H21=""),0,I21/H21*0.89*40)</f>
        <v>0</v>
      </c>
      <c r="L21" s="30" t="s">
        <v>30</v>
      </c>
      <c r="M21" s="31"/>
      <c r="N21" s="23">
        <f>SUM(J20:J24)</f>
        <v>0</v>
      </c>
    </row>
    <row r="22" spans="1:15">
      <c r="A22" s="4"/>
      <c r="B22" s="38" t="s">
        <v>31</v>
      </c>
      <c r="C22" s="39"/>
      <c r="G22" s="35"/>
      <c r="H22" s="35"/>
      <c r="I22" s="35"/>
      <c r="J22" s="67">
        <f>IF(OR(I22="",H22=""),0,I22/H22*0.89*40)</f>
        <v>0</v>
      </c>
      <c r="L22" s="27" t="s">
        <v>32</v>
      </c>
      <c r="M22" s="27"/>
      <c r="N22" s="21">
        <f>(C21/30+C22/80)*0.5/15</f>
        <v>0</v>
      </c>
    </row>
    <row r="23" spans="1:15">
      <c r="A23" s="4"/>
      <c r="G23" s="35"/>
      <c r="H23" s="35"/>
      <c r="I23" s="35"/>
      <c r="J23" s="67">
        <f>IF(OR(I23="",H23=""),0,I23/H23*0.89*40)</f>
        <v>0</v>
      </c>
      <c r="L23" s="27" t="s">
        <v>33</v>
      </c>
      <c r="M23" s="27"/>
      <c r="N23" s="23">
        <f>B24*40</f>
        <v>0</v>
      </c>
    </row>
    <row r="24" spans="1:15">
      <c r="A24" s="1" t="s">
        <v>34</v>
      </c>
      <c r="B24" s="40"/>
      <c r="G24" s="35"/>
      <c r="H24" s="35"/>
      <c r="I24" s="35"/>
      <c r="J24" s="67">
        <f>IF(OR(I24="",H24=""),0,I24/H24*0.89*40)</f>
        <v>0</v>
      </c>
      <c r="L24" s="41" t="s">
        <v>35</v>
      </c>
      <c r="M24" s="41"/>
      <c r="N24" s="42">
        <f>SUM(N20:N23)</f>
        <v>0</v>
      </c>
    </row>
    <row r="25" spans="1:15" ht="15" thickBot="1">
      <c r="A25" s="43"/>
      <c r="B25" s="43"/>
      <c r="C25" s="43"/>
      <c r="D25" s="43"/>
      <c r="E25" s="44"/>
      <c r="F25" s="43"/>
      <c r="G25" s="43"/>
      <c r="H25" s="43"/>
      <c r="I25" s="43"/>
      <c r="J25" s="43"/>
      <c r="K25" s="43"/>
      <c r="L25" s="43"/>
      <c r="M25" s="43"/>
      <c r="N25" s="45"/>
    </row>
    <row r="26" spans="1:15" ht="15" thickTop="1">
      <c r="A26" s="46"/>
      <c r="B26" s="46"/>
      <c r="C26" s="46"/>
      <c r="D26" s="46"/>
      <c r="E26" s="47"/>
      <c r="F26" s="46"/>
      <c r="G26" s="46"/>
      <c r="H26" s="46"/>
      <c r="I26" s="46"/>
      <c r="J26" s="46"/>
      <c r="K26" s="46"/>
      <c r="L26" s="46"/>
      <c r="M26" s="46"/>
      <c r="N26" s="48"/>
    </row>
    <row r="27" spans="1:15">
      <c r="A27" s="9" t="s">
        <v>36</v>
      </c>
      <c r="B27" s="10"/>
      <c r="C27" s="10"/>
      <c r="D27" s="10"/>
      <c r="E27" s="11"/>
      <c r="F27" s="10"/>
      <c r="G27" s="10"/>
      <c r="H27" s="12"/>
      <c r="I27" s="12"/>
      <c r="J27" s="12"/>
    </row>
    <row r="28" spans="1:15" ht="15" thickBot="1">
      <c r="A28" s="13"/>
      <c r="B28" s="60" t="s">
        <v>9</v>
      </c>
      <c r="C28" s="61" t="s">
        <v>10</v>
      </c>
      <c r="D28" s="61" t="s">
        <v>11</v>
      </c>
      <c r="E28" s="62"/>
      <c r="F28" s="61" t="s">
        <v>12</v>
      </c>
      <c r="G28" s="61" t="s">
        <v>13</v>
      </c>
      <c r="H28" s="60" t="s">
        <v>14</v>
      </c>
      <c r="I28" s="60" t="str">
        <f>I6</f>
        <v>Stud.</v>
      </c>
      <c r="J28" s="60"/>
      <c r="K28" s="60" t="str">
        <f>K6</f>
        <v>HP</v>
      </c>
      <c r="L28" s="60" t="str">
        <f>L6</f>
        <v>HC</v>
      </c>
      <c r="M28" s="60" t="str">
        <f>M6</f>
        <v>PES</v>
      </c>
      <c r="N28" s="60" t="str">
        <f>N6</f>
        <v>CI</v>
      </c>
    </row>
    <row r="29" spans="1:15">
      <c r="A29" s="14"/>
      <c r="B29" s="14"/>
      <c r="C29" s="14"/>
      <c r="D29" s="14"/>
      <c r="E29" s="49"/>
      <c r="F29" s="14"/>
      <c r="G29" s="14"/>
      <c r="H29" s="14"/>
      <c r="I29" s="14"/>
      <c r="J29" s="14"/>
      <c r="K29" s="14"/>
      <c r="L29" s="14"/>
      <c r="M29" s="14"/>
      <c r="N29" s="14"/>
    </row>
    <row r="30" spans="1:15">
      <c r="B30" s="15">
        <f>IF(ISBLANK(C30),0,1)</f>
        <v>0</v>
      </c>
      <c r="C30" s="16"/>
      <c r="D30" s="16"/>
      <c r="E30" s="68">
        <f>B30</f>
        <v>0</v>
      </c>
      <c r="F30" s="16"/>
      <c r="G30" s="17"/>
      <c r="H30" s="18"/>
      <c r="I30" s="19"/>
      <c r="J30" s="20"/>
      <c r="K30" s="21">
        <f>(E30*(H30)*$B$41)</f>
        <v>0</v>
      </c>
      <c r="L30" s="21">
        <f>(H30)*1.2</f>
        <v>0</v>
      </c>
      <c r="M30" s="22">
        <f t="shared" ref="M30:M37" si="4">H30*I30</f>
        <v>0</v>
      </c>
      <c r="N30" s="23">
        <f>SUM(K30:L30)</f>
        <v>0</v>
      </c>
      <c r="O30" s="1"/>
    </row>
    <row r="31" spans="1:15">
      <c r="B31" s="15">
        <f>IF(ISBLANK(C31),0,IF(COUNTIF($C$30:C30,C31)&gt;=1,0,1))</f>
        <v>0</v>
      </c>
      <c r="C31" s="16"/>
      <c r="D31" s="16"/>
      <c r="E31" s="64">
        <f>IF($D$31="",$B$31,IF(AND(NOT(ISBLANK($C$30)),$C$31=$C$30,OR($D$30="",$D$30=$D$31)),0,1))</f>
        <v>0</v>
      </c>
      <c r="F31" s="16"/>
      <c r="G31" s="17"/>
      <c r="H31" s="18"/>
      <c r="I31" s="19"/>
      <c r="J31" s="20"/>
      <c r="K31" s="21">
        <f t="shared" ref="K31:K37" si="5">(E31*(H31)*$B$41)</f>
        <v>0</v>
      </c>
      <c r="L31" s="21">
        <f t="shared" ref="L31:L37" si="6">(H31)*1.2</f>
        <v>0</v>
      </c>
      <c r="M31" s="22">
        <f t="shared" si="4"/>
        <v>0</v>
      </c>
      <c r="N31" s="23">
        <f t="shared" ref="N31:N37" si="7">SUM(K31:L31)</f>
        <v>0</v>
      </c>
      <c r="O31" s="1"/>
    </row>
    <row r="32" spans="1:15">
      <c r="B32" s="15">
        <f>IF(ISBLANK(C32),0,IF(COUNTIF($C$30:C31,C32)&gt;=1,0,1))</f>
        <v>0</v>
      </c>
      <c r="C32" s="16"/>
      <c r="D32" s="16"/>
      <c r="E32" s="64">
        <f>IF($D$32="",$B$32,IF(OR(AND(NOT(ISBLANK($C$30)),$C$32=$C$30,OR($D$30="",$D$30=$D$32)),AND(NOT(ISBLANK($C$31)),$C$32=$C$31,OR($D$31="",$D$31=$D$32))),0,1))</f>
        <v>0</v>
      </c>
      <c r="F32" s="16"/>
      <c r="G32" s="17"/>
      <c r="H32" s="18"/>
      <c r="I32" s="19"/>
      <c r="J32" s="20"/>
      <c r="K32" s="21">
        <f t="shared" si="5"/>
        <v>0</v>
      </c>
      <c r="L32" s="21">
        <f t="shared" si="6"/>
        <v>0</v>
      </c>
      <c r="M32" s="22">
        <f t="shared" si="4"/>
        <v>0</v>
      </c>
      <c r="N32" s="23">
        <f t="shared" si="7"/>
        <v>0</v>
      </c>
      <c r="O32" s="1"/>
    </row>
    <row r="33" spans="1:15">
      <c r="B33" s="15">
        <f>IF(ISBLANK(C33),0,IF(COUNTIF($C$30:C32,C33)&gt;=1,0,1))</f>
        <v>0</v>
      </c>
      <c r="C33" s="16"/>
      <c r="D33" s="16"/>
      <c r="E33" s="64">
        <f>IF($D$33="",$B$33,IF(OR(AND(NOT(ISBLANK($C$30)),$C$33=$C$30,OR($D$30="",$D$30=$D$33)),AND(NOT(ISBLANK($C$31)),$C$33=$C$31,OR($D$31="",$D$31=$D$33)),AND(NOT(ISBLANK($C$32)),$C$33=$C$32,OR($D$32="",$D$32=$D$33))),0,1))</f>
        <v>0</v>
      </c>
      <c r="F33" s="16"/>
      <c r="G33" s="17"/>
      <c r="H33" s="18"/>
      <c r="I33" s="19"/>
      <c r="J33" s="20"/>
      <c r="K33" s="21">
        <f t="shared" si="5"/>
        <v>0</v>
      </c>
      <c r="L33" s="21">
        <f t="shared" si="6"/>
        <v>0</v>
      </c>
      <c r="M33" s="22">
        <f t="shared" si="4"/>
        <v>0</v>
      </c>
      <c r="N33" s="23">
        <f t="shared" si="7"/>
        <v>0</v>
      </c>
      <c r="O33" s="1"/>
    </row>
    <row r="34" spans="1:15">
      <c r="B34" s="15">
        <f>IF(ISBLANK(C34),0,IF(COUNTIF($C$30:C33,C34)&gt;=1,0,1))</f>
        <v>0</v>
      </c>
      <c r="C34" s="16"/>
      <c r="D34" s="16"/>
      <c r="E34" s="64">
        <f>IF($D$34="",$B$34,IF(OR(AND(NOT(ISBLANK($C$30)),$C$34=$C$30,OR($D$30="",$D$30=$D$34)),AND(NOT(ISBLANK($C$31)),$C$34=$C$31,OR($D$31="",$D$31=$D$34)),AND(NOT(ISBLANK($C$32)),$C$34=$C$32,OR($D$32="",$D$32=$D$34)),AND(NOT(ISBLANK($C$33)),$C$34=$C$33,OR($D$33="",$D$33=$D$34))),0,1))</f>
        <v>0</v>
      </c>
      <c r="F34" s="16"/>
      <c r="G34" s="17"/>
      <c r="H34" s="18"/>
      <c r="I34" s="19"/>
      <c r="J34" s="20"/>
      <c r="K34" s="21">
        <f t="shared" si="5"/>
        <v>0</v>
      </c>
      <c r="L34" s="21">
        <f t="shared" si="6"/>
        <v>0</v>
      </c>
      <c r="M34" s="22">
        <f t="shared" si="4"/>
        <v>0</v>
      </c>
      <c r="N34" s="23">
        <f t="shared" si="7"/>
        <v>0</v>
      </c>
      <c r="O34" s="1"/>
    </row>
    <row r="35" spans="1:15">
      <c r="B35" s="15">
        <f>IF(ISBLANK(C35),0,IF(COUNTIF($C$30:C34,C35)&gt;=1,0,1))</f>
        <v>0</v>
      </c>
      <c r="C35" s="16"/>
      <c r="D35" s="16"/>
      <c r="E35" s="64">
        <f>IF($D$35="",$B$35,IF(OR(AND(NOT(ISBLANK($C$30)),$C$35=$C$30,OR($D$30="",$D$30=$D$35)),AND(NOT(ISBLANK($C$31)),$C$35=$C$31,OR($D$31="",$D$31=$D$35)),AND(NOT(ISBLANK($C$32)),$C$35=$C$32,OR($D$32="",$D$32=$D$35)),AND(NOT(ISBLANK($C$33)),$C$35=$C$33,OR($D$33="",$D$33=$D$35)),AND(NOT(ISBLANK($C$34)),$C$35=$C$34,OR($D$34="",$D$34=$D$35))),0,1))</f>
        <v>0</v>
      </c>
      <c r="F35" s="16"/>
      <c r="G35" s="17"/>
      <c r="H35" s="18"/>
      <c r="I35" s="19"/>
      <c r="J35" s="20"/>
      <c r="K35" s="21">
        <f t="shared" si="5"/>
        <v>0</v>
      </c>
      <c r="L35" s="21">
        <f t="shared" si="6"/>
        <v>0</v>
      </c>
      <c r="M35" s="22">
        <f t="shared" si="4"/>
        <v>0</v>
      </c>
      <c r="N35" s="23">
        <f t="shared" si="7"/>
        <v>0</v>
      </c>
      <c r="O35" s="1"/>
    </row>
    <row r="36" spans="1:15">
      <c r="B36" s="15">
        <f>IF(ISBLANK(C36),0,IF(COUNTIF($C$30:C35,C36)&gt;=1,0,1))</f>
        <v>0</v>
      </c>
      <c r="C36" s="16"/>
      <c r="D36" s="16"/>
      <c r="E36" s="64">
        <f>IF($D$36="",$B$36,IF(OR(AND(NOT(ISBLANK($C$30)),$C$36=$C$30,OR($D$30="",$D$30=$D$36)),AND(NOT(ISBLANK($C$31)),$C$36=$C$31,OR($D$31="",$D$31=$D$36)),AND(NOT(ISBLANK($C$32)),$C$36=$C$32,OR($D$32="",$D$32=$D$36)),AND(NOT(ISBLANK($C$33)),$C$36=$C$33,OR($D$33="",$D$33=$D$36)),AND(NOT(ISBLANK($C$34)),$C$36=$C$34,OR($D$34="",$D$34=$D$36)),AND(NOT(ISBLANK($C$36)),$C$36=$C$35,OR($D$35="",$D$35=$D$36))),0,1))</f>
        <v>0</v>
      </c>
      <c r="F36" s="16"/>
      <c r="G36" s="17"/>
      <c r="H36" s="18"/>
      <c r="I36" s="19"/>
      <c r="J36" s="20"/>
      <c r="K36" s="21">
        <f t="shared" si="5"/>
        <v>0</v>
      </c>
      <c r="L36" s="21">
        <f t="shared" si="6"/>
        <v>0</v>
      </c>
      <c r="M36" s="22">
        <f t="shared" si="4"/>
        <v>0</v>
      </c>
      <c r="N36" s="23">
        <f t="shared" si="7"/>
        <v>0</v>
      </c>
      <c r="O36" s="1"/>
    </row>
    <row r="37" spans="1:15">
      <c r="B37" s="15">
        <f>IF(ISBLANK(C37),0,IF(COUNTIF($C$30:C36,C37)&gt;=1,0,1))</f>
        <v>0</v>
      </c>
      <c r="C37" s="16"/>
      <c r="D37" s="16"/>
      <c r="E37" s="64">
        <f>IF($D$37="",$B$37,IF(OR(AND(NOT(ISBLANK($C$30)),$C$37=$C$30,OR($D$30="",$D$30=$D$37)),AND(NOT(ISBLANK($C$31)),$C$37=$C$31,OR($D$31="",$D$31=$D$37)),AND(NOT(ISBLANK($C$32)),$C$37=$C$32,OR($D$32="",$D$32=$D$37)),AND(NOT(ISBLANK($C$33)),$C$37=$C$33,OR($D$33="",$D$33=$D$37)),AND(NOT(ISBLANK($C$34)),$C$37=$C$34,OR($D$34="",$D$34=$D$37)),AND(NOT(ISBLANK($C$35)),$C$37=$C$35,OR($D$35="",$D$35=$D$37)),AND(NOT(ISBLANK($C$36)),$C$37=$C$36,OR($D$36="",$D$36=$D$37))),0,1))</f>
        <v>0</v>
      </c>
      <c r="F37" s="16"/>
      <c r="G37" s="17"/>
      <c r="H37" s="18"/>
      <c r="I37" s="19"/>
      <c r="J37" s="20"/>
      <c r="K37" s="21">
        <f t="shared" si="5"/>
        <v>0</v>
      </c>
      <c r="L37" s="21">
        <f t="shared" si="6"/>
        <v>0</v>
      </c>
      <c r="M37" s="22">
        <f t="shared" si="4"/>
        <v>0</v>
      </c>
      <c r="N37" s="23">
        <f t="shared" si="7"/>
        <v>0</v>
      </c>
      <c r="O37" s="1"/>
    </row>
    <row r="38" spans="1:15">
      <c r="H38" s="12"/>
      <c r="K38" s="24"/>
      <c r="L38" s="24"/>
      <c r="M38" s="24"/>
      <c r="N38" s="25"/>
      <c r="O38" s="1"/>
    </row>
    <row r="39" spans="1:15">
      <c r="A39" s="4" t="s">
        <v>20</v>
      </c>
      <c r="B39" s="26">
        <f>SUM(B30:B37)</f>
        <v>0</v>
      </c>
      <c r="C39" s="27"/>
      <c r="D39" s="27"/>
      <c r="E39" s="28"/>
      <c r="F39" s="29"/>
      <c r="G39" s="29"/>
      <c r="H39" s="26">
        <f>SUM(H30:H37)</f>
        <v>0</v>
      </c>
      <c r="I39" s="26">
        <f>SUMIF(H30:H37,"&gt;=3",I30:I37)</f>
        <v>0</v>
      </c>
      <c r="J39" s="66"/>
      <c r="K39" s="24"/>
      <c r="L39" s="30" t="s">
        <v>21</v>
      </c>
      <c r="M39" s="31">
        <f>SUM(M30:M37)</f>
        <v>0</v>
      </c>
      <c r="N39" s="23">
        <f>(MIN(415,M39)*0.04+MAX(0,M39-415)*0.07)</f>
        <v>0</v>
      </c>
      <c r="O39" s="1"/>
    </row>
    <row r="40" spans="1:15">
      <c r="B40" s="14"/>
      <c r="C40" s="4"/>
      <c r="D40" s="4"/>
      <c r="E40" s="32"/>
      <c r="F40" s="4"/>
      <c r="G40" s="4"/>
      <c r="H40" s="12"/>
      <c r="I40" s="14"/>
      <c r="J40" s="14"/>
      <c r="K40" s="24"/>
      <c r="L40" s="29" t="s">
        <v>22</v>
      </c>
      <c r="M40" s="31">
        <f>IF((I39-160)&lt;1,0,I39-160)</f>
        <v>0</v>
      </c>
      <c r="N40" s="23">
        <f>(M40^2)*0.1</f>
        <v>0</v>
      </c>
      <c r="O40" s="1"/>
    </row>
    <row r="41" spans="1:15">
      <c r="A41" s="1" t="s">
        <v>23</v>
      </c>
      <c r="B41" s="26">
        <f>IF(B39&gt;=4,1.75,(IF(B39=3,1.1,0.9)))</f>
        <v>0.9</v>
      </c>
      <c r="D41" s="34"/>
      <c r="G41" s="39" t="s">
        <v>24</v>
      </c>
      <c r="H41" s="35" t="s">
        <v>25</v>
      </c>
      <c r="I41" s="36" t="s">
        <v>15</v>
      </c>
      <c r="J41" s="35" t="s">
        <v>19</v>
      </c>
      <c r="L41" s="27" t="s">
        <v>26</v>
      </c>
      <c r="M41" s="31">
        <f>IF((I39&lt;75),0,I39)</f>
        <v>0</v>
      </c>
      <c r="N41" s="23">
        <f>(M41)*0.01</f>
        <v>0</v>
      </c>
      <c r="O41" s="4">
        <f>+N44/80*2</f>
        <v>0</v>
      </c>
    </row>
    <row r="42" spans="1:15">
      <c r="A42" s="4"/>
      <c r="G42" s="35"/>
      <c r="H42" s="35"/>
      <c r="I42" s="35"/>
      <c r="J42" s="67">
        <f>IF(OR(I42="",H42=""),0,I42/H42*0.89*40)</f>
        <v>0</v>
      </c>
      <c r="L42" s="37" t="s">
        <v>27</v>
      </c>
      <c r="M42" s="21"/>
      <c r="N42" s="23">
        <f>SUM(N30:N41)</f>
        <v>0</v>
      </c>
      <c r="O42" s="1"/>
    </row>
    <row r="43" spans="1:15">
      <c r="A43" s="4" t="s">
        <v>28</v>
      </c>
      <c r="B43" s="38" t="s">
        <v>29</v>
      </c>
      <c r="C43" s="39"/>
      <c r="G43" s="35"/>
      <c r="H43" s="35"/>
      <c r="I43" s="35"/>
      <c r="J43" s="67">
        <f>IF(OR(I43="",H43=""),0,I43/H43*0.89*40)</f>
        <v>0</v>
      </c>
      <c r="L43" s="30" t="s">
        <v>30</v>
      </c>
      <c r="M43" s="31"/>
      <c r="N43" s="23">
        <f>SUM(J42:J46)</f>
        <v>0</v>
      </c>
      <c r="O43" s="1"/>
    </row>
    <row r="44" spans="1:15">
      <c r="A44" s="4"/>
      <c r="B44" s="38" t="s">
        <v>31</v>
      </c>
      <c r="C44" s="39"/>
      <c r="G44" s="35"/>
      <c r="H44" s="35"/>
      <c r="I44" s="35"/>
      <c r="J44" s="67">
        <f>IF(OR(I44="",H44=""),0,I44/H44*0.89*40)</f>
        <v>0</v>
      </c>
      <c r="L44" s="27" t="s">
        <v>32</v>
      </c>
      <c r="M44" s="27"/>
      <c r="N44" s="21">
        <f>(C43/30+C44/80)*0.5/15</f>
        <v>0</v>
      </c>
      <c r="O44" s="1"/>
    </row>
    <row r="45" spans="1:15">
      <c r="A45" s="4"/>
      <c r="G45" s="35"/>
      <c r="H45" s="35"/>
      <c r="I45" s="35"/>
      <c r="J45" s="67">
        <f>IF(OR(I45="",H45=""),0,I45/H45*0.89*40)</f>
        <v>0</v>
      </c>
      <c r="K45" s="24"/>
      <c r="L45" s="27" t="s">
        <v>33</v>
      </c>
      <c r="M45" s="27"/>
      <c r="N45" s="23">
        <f>B46*40</f>
        <v>0</v>
      </c>
      <c r="O45" s="1"/>
    </row>
    <row r="46" spans="1:15">
      <c r="A46" s="1" t="s">
        <v>34</v>
      </c>
      <c r="B46" s="40"/>
      <c r="G46" s="35"/>
      <c r="H46" s="35"/>
      <c r="I46" s="35"/>
      <c r="J46" s="67">
        <f>IF(OR(I46="",H46=""),0,I46/H46*0.89*40)</f>
        <v>0</v>
      </c>
      <c r="K46" s="24"/>
      <c r="L46" s="41" t="s">
        <v>37</v>
      </c>
      <c r="M46" s="41"/>
      <c r="N46" s="42">
        <f>SUM(N42:N45)</f>
        <v>0</v>
      </c>
      <c r="O46" s="1"/>
    </row>
    <row r="47" spans="1:15">
      <c r="O47" s="1"/>
    </row>
    <row r="48" spans="1:15">
      <c r="L48" s="50" t="s">
        <v>5</v>
      </c>
      <c r="M48" s="51"/>
      <c r="N48" s="52">
        <f>N46+N24</f>
        <v>0</v>
      </c>
      <c r="O48" s="1"/>
    </row>
    <row r="49" spans="1:15">
      <c r="N49" s="1"/>
      <c r="O49" s="1"/>
    </row>
    <row r="50" spans="1:15">
      <c r="K50" s="24"/>
      <c r="N50" s="1"/>
      <c r="O50" s="1"/>
    </row>
    <row r="51" spans="1:15">
      <c r="K51" s="24"/>
      <c r="L51" s="24"/>
      <c r="M51" s="24"/>
      <c r="N51" s="25"/>
      <c r="O51" s="1"/>
    </row>
    <row r="52" spans="1:15">
      <c r="K52" s="24"/>
      <c r="L52" s="24"/>
      <c r="M52" s="24"/>
      <c r="N52" s="25"/>
      <c r="O52" s="1"/>
    </row>
    <row r="53" spans="1:15">
      <c r="A53" s="4"/>
      <c r="B53" s="14"/>
      <c r="H53" s="14"/>
      <c r="I53" s="14"/>
      <c r="J53" s="14"/>
      <c r="K53" s="24"/>
      <c r="L53" s="53"/>
      <c r="M53" s="53"/>
      <c r="N53" s="53"/>
      <c r="O53" s="1"/>
    </row>
    <row r="54" spans="1:15">
      <c r="A54" s="4"/>
      <c r="B54" s="4"/>
      <c r="I54" s="4"/>
      <c r="J54" s="4"/>
      <c r="K54" s="24"/>
      <c r="L54" s="24"/>
      <c r="M54" s="24"/>
      <c r="N54" s="25"/>
      <c r="O54" s="1"/>
    </row>
    <row r="55" spans="1:15">
      <c r="A55" s="4"/>
      <c r="B55" s="4"/>
      <c r="I55" s="4"/>
      <c r="J55" s="4"/>
      <c r="K55" s="24"/>
      <c r="L55" s="24"/>
      <c r="M55" s="24"/>
      <c r="N55" s="25"/>
      <c r="O55" s="1"/>
    </row>
    <row r="56" spans="1:15">
      <c r="A56" s="4"/>
      <c r="H56" s="4"/>
      <c r="K56" s="24"/>
      <c r="L56" s="24"/>
      <c r="M56" s="24"/>
      <c r="N56" s="25"/>
      <c r="O56" s="1"/>
    </row>
    <row r="57" spans="1:15">
      <c r="A57" s="4"/>
      <c r="K57" s="24"/>
      <c r="L57" s="24"/>
      <c r="M57" s="24"/>
      <c r="N57" s="25"/>
      <c r="O57" s="1"/>
    </row>
    <row r="58" spans="1:15">
      <c r="K58" s="24"/>
      <c r="L58" s="25"/>
      <c r="M58" s="24"/>
      <c r="N58" s="25"/>
      <c r="O58" s="1"/>
    </row>
    <row r="59" spans="1:15">
      <c r="L59" s="12"/>
      <c r="N59" s="25"/>
      <c r="O59" s="1"/>
    </row>
    <row r="61" spans="1:15">
      <c r="N61" s="25"/>
      <c r="O61" s="1"/>
    </row>
  </sheetData>
  <sheetProtection sheet="1" objects="1" scenarios="1"/>
  <dataValidations count="1">
    <dataValidation type="list" showInputMessage="1" showErrorMessage="1" sqref="D30:D37 D8:D15" xr:uid="{00000000-0002-0000-0000-000000000000}">
      <formula1>$DE$1:$DE$4</formula1>
    </dataValidation>
  </dataValidations>
  <pageMargins left="0.70866141732283472" right="0.70866141732283472" top="0.74803149606299213" bottom="0.74803149606299213" header="0.31496062992125984" footer="0.31496062992125984"/>
  <pageSetup scale="5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Sheet3</vt:lpstr>
    </vt:vector>
  </TitlesOfParts>
  <Company>Vanier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Monat</dc:creator>
  <cp:lastModifiedBy>VCTA</cp:lastModifiedBy>
  <cp:lastPrinted>2016-02-01T19:19:50Z</cp:lastPrinted>
  <dcterms:created xsi:type="dcterms:W3CDTF">2014-04-16T16:40:54Z</dcterms:created>
  <dcterms:modified xsi:type="dcterms:W3CDTF">2018-11-12T18:18:05Z</dcterms:modified>
</cp:coreProperties>
</file>